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omments1.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defaultThemeVersion="124226"/>
  <xr:revisionPtr revIDLastSave="0" documentId="13_ncr:1_{F8B225E9-2D6E-44EC-916A-A1E60A461DC5}" xr6:coauthVersionLast="47" xr6:coauthVersionMax="47" xr10:uidLastSave="{00000000-0000-0000-0000-000000000000}"/>
  <bookViews>
    <workbookView xWindow="-120" yWindow="-120" windowWidth="29040" windowHeight="15720" tabRatio="859" activeTab="2" xr2:uid="{00000000-000D-0000-FFFF-FFFF00000000}"/>
  </bookViews>
  <sheets>
    <sheet name="1 pag." sheetId="5" r:id="rId1"/>
    <sheet name="colegiul_red" sheetId="214" r:id="rId2"/>
    <sheet name="prefata" sheetId="3" r:id="rId3"/>
    <sheet name="Cuprins rom." sheetId="6" r:id="rId4"/>
    <sheet name="Cuprins rus" sheetId="219" r:id="rId5"/>
    <sheet name="Titlu Definitii" sheetId="8" r:id="rId6"/>
    <sheet name="Definitii" sheetId="81" r:id="rId7"/>
    <sheet name="Capitolul 1" sheetId="10" r:id="rId8"/>
    <sheet name="1.1.Tabel indicatori" sheetId="133" r:id="rId9"/>
    <sheet name="1.2.Rate specifice" sheetId="68" r:id="rId10"/>
    <sheet name="1.1.Grafice" sheetId="16" r:id="rId11"/>
    <sheet name="Capitolul 2" sheetId="17" r:id="rId12"/>
    <sheet name="2.1.Conturi consolidate" sheetId="18" r:id="rId13"/>
    <sheet name="Capitolul 3" sheetId="19" r:id="rId14"/>
    <sheet name="3.1.Conturi pe sectoare" sheetId="216" r:id="rId15"/>
    <sheet name="3.5.Conturi pe sectoare" sheetId="217" r:id="rId16"/>
    <sheet name="Capitolul 4" sheetId="22" r:id="rId17"/>
    <sheet name="4.1.Cont productie pe AE" sheetId="21" r:id="rId18"/>
    <sheet name="4.2.Cont de exploatare pe AE" sheetId="41" r:id="rId19"/>
    <sheet name="Capitolul 5" sheetId="24" r:id="rId20"/>
    <sheet name="5.1.Forme de proprietate" sheetId="110" r:id="rId21"/>
    <sheet name="5.2.Forme de proprietate str." sheetId="111" r:id="rId22"/>
    <sheet name="5.3.Diagrame-FP" sheetId="218" r:id="rId23"/>
    <sheet name="Capitolul 6" sheetId="26" r:id="rId24"/>
    <sheet name="6.1.MB 2021" sheetId="112" r:id="rId25"/>
    <sheet name="6.2.MB %" sheetId="202" r:id="rId26"/>
    <sheet name="Capitolul 7" sheetId="28" r:id="rId27"/>
    <sheet name="Conturi integrate" sheetId="29" r:id="rId28"/>
    <sheet name="7.1.Tabel conturi integrate(U) " sheetId="95" r:id="rId29"/>
    <sheet name="7.1.Tabel conturi integrate (R)" sheetId="96" r:id="rId30"/>
    <sheet name="Capitolul 8" sheetId="118" r:id="rId31"/>
    <sheet name="8.1.PIRB total" sheetId="208" r:id="rId32"/>
    <sheet name="8.3.PIBR_AE" sheetId="121" r:id="rId33"/>
    <sheet name="8.4.Ind_VF_PIRB" sheetId="124" r:id="rId34"/>
    <sheet name="tabele pu harti si diagrame" sheetId="136" state="hidden" r:id="rId35"/>
    <sheet name="8.5.Str-ra PIBR" sheetId="122" r:id="rId36"/>
    <sheet name="8.6.pond_agr" sheetId="198" r:id="rId37"/>
    <sheet name="8.7.pond_ind" sheetId="199" r:id="rId38"/>
    <sheet name="8.8.pond_f" sheetId="200" r:id="rId39"/>
    <sheet name="8.9.pond_serv" sheetId="201" r:id="rId40"/>
    <sheet name="8.10.Str-ra act. econ. " sheetId="123" r:id="rId41"/>
    <sheet name="8.11.Str-pib-grafic" sheetId="197" r:id="rId42"/>
    <sheet name="Diagrame" sheetId="213" r:id="rId43"/>
    <sheet name="contacte" sheetId="215" r:id="rId44"/>
  </sheets>
  <externalReferences>
    <externalReference r:id="rId45"/>
    <externalReference r:id="rId46"/>
  </externalReferences>
  <definedNames>
    <definedName name="_xlnm._FilterDatabase" localSheetId="18" hidden="1">'4.2.Cont de exploatare pe AE'!$B$1:$B$97</definedName>
    <definedName name="_xlnm._FilterDatabase" localSheetId="6" hidden="1">Definitii!$A$1:$C$134</definedName>
    <definedName name="ASA_baza_fin13" localSheetId="20">#REF!</definedName>
    <definedName name="ASA_baza_fin13" localSheetId="21">#REF!</definedName>
    <definedName name="ASA_baza_fin13" localSheetId="22">#REF!</definedName>
    <definedName name="ASA_baza_fin13" localSheetId="31">#REF!</definedName>
    <definedName name="ASA_baza_fin13">#REF!</definedName>
    <definedName name="ASA_baza_fin14" localSheetId="20">#REF!</definedName>
    <definedName name="ASA_baza_fin14" localSheetId="21">#REF!</definedName>
    <definedName name="ASA_baza_fin14" localSheetId="22">#REF!</definedName>
    <definedName name="ASA_baza_fin14" localSheetId="31">#REF!</definedName>
    <definedName name="ASA_baza_fin14">#REF!</definedName>
    <definedName name="cod" localSheetId="25">[1]CUATM2003!$I$2:$I$1721</definedName>
    <definedName name="cod">[2]CUATM2003!$I$2:$I$1721</definedName>
    <definedName name="_xlnm.Print_Area" localSheetId="0">'1 pag.'!$A$1:$I$51</definedName>
    <definedName name="_xlnm.Print_Area" localSheetId="10">'1.1.Grafice'!$A$1:$H$95</definedName>
    <definedName name="_xlnm.Print_Area" localSheetId="14">'3.1.Conturi pe sectoare'!$A$1:$H$50</definedName>
    <definedName name="_xlnm.Print_Area" localSheetId="15">'3.5.Conturi pe sectoare'!$A$1:$H$47</definedName>
    <definedName name="_xlnm.Print_Area" localSheetId="22">'5.3.Diagrame-FP'!$A$1:$I$46</definedName>
    <definedName name="_xlnm.Print_Area" localSheetId="25">'6.2.MB %'!$A$1:$F$21</definedName>
    <definedName name="_xlnm.Print_Area" localSheetId="29">'7.1.Tabel conturi integrate (R)'!$A$1:$J$41</definedName>
    <definedName name="_xlnm.Print_Area" localSheetId="28">'7.1.Tabel conturi integrate(U) '!$A$1:$J$41</definedName>
    <definedName name="_xlnm.Print_Area" localSheetId="31">'8.1.PIRB total'!$A$1:$F$42</definedName>
    <definedName name="_xlnm.Print_Area" localSheetId="40">'8.10.Str-ra act. econ. '!$A$1:$I$34</definedName>
    <definedName name="_xlnm.Print_Area" localSheetId="41">'8.11.Str-pib-grafic'!$A$1:$I$48</definedName>
    <definedName name="_xlnm.Print_Area" localSheetId="32">'8.3.PIBR_AE'!$A$1:$I$29</definedName>
    <definedName name="_xlnm.Print_Area" localSheetId="36">'8.6.pond_agr'!$A$1:$I$44</definedName>
    <definedName name="_xlnm.Print_Area" localSheetId="37">'8.7.pond_ind'!$A$1:$I$43</definedName>
    <definedName name="_xlnm.Print_Area" localSheetId="38">'8.8.pond_f'!$A$1:$I$42</definedName>
    <definedName name="_xlnm.Print_Area" localSheetId="39">'8.9.pond_serv'!$A$1:$I$49</definedName>
    <definedName name="_xlnm.Print_Area" localSheetId="7">'Capitolul 1'!$A$1:$G$51</definedName>
    <definedName name="_xlnm.Print_Area" localSheetId="11">'Capitolul 2'!$A$1:$G$51</definedName>
    <definedName name="_xlnm.Print_Area" localSheetId="13">'Capitolul 3'!$A$1:$G$51</definedName>
    <definedName name="_xlnm.Print_Area" localSheetId="16">'Capitolul 4'!$A$1:$H$51</definedName>
    <definedName name="_xlnm.Print_Area" localSheetId="19">'Capitolul 5'!$A$1:$G$51</definedName>
    <definedName name="_xlnm.Print_Area" localSheetId="23">'Capitolul 6'!$A$1:$H$59</definedName>
    <definedName name="_xlnm.Print_Area" localSheetId="26">'Capitolul 7'!$A$1:$G$51</definedName>
    <definedName name="_xlnm.Print_Area" localSheetId="1">colegiul_red!$A$1:$H$31</definedName>
    <definedName name="_xlnm.Print_Area" localSheetId="43">contacte!$A$1:$I$47</definedName>
    <definedName name="_xlnm.Print_Area" localSheetId="27">'Conturi integrate'!$A$1:$J$11</definedName>
    <definedName name="_xlnm.Print_Area" localSheetId="6">Definitii!$A$1:$C$138</definedName>
    <definedName name="_xlnm.Print_Area" localSheetId="2">prefata!$A$1:$I$7</definedName>
    <definedName name="_xlnm.Print_Titles" localSheetId="17">'4.1.Cont productie pe AE'!$3:$5</definedName>
    <definedName name="_xlnm.Print_Titles" localSheetId="18">'4.2.Cont de exploatare pe AE'!$3:$5</definedName>
    <definedName name="rcod" localSheetId="25">[1]CUATM2003!$J$2:$J$1721</definedName>
    <definedName name="rcod">[2]CUATM2003!$J$2:$J$1721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219" l="1"/>
  <c r="C6" i="219"/>
  <c r="C7" i="219"/>
  <c r="C8" i="219"/>
  <c r="C9" i="219"/>
  <c r="C10" i="219"/>
  <c r="C11" i="219"/>
  <c r="C13" i="219"/>
  <c r="C14" i="219"/>
  <c r="C15" i="219"/>
  <c r="C16" i="219"/>
  <c r="C17" i="219"/>
  <c r="C18" i="219"/>
  <c r="C19" i="219"/>
  <c r="C20" i="219"/>
  <c r="C21" i="219"/>
  <c r="C22" i="219"/>
  <c r="C23" i="219"/>
  <c r="C24" i="219"/>
  <c r="C26" i="219"/>
  <c r="C27" i="219"/>
  <c r="C28" i="219"/>
  <c r="C29" i="219"/>
  <c r="C30" i="219"/>
  <c r="C31" i="219"/>
  <c r="C32" i="219"/>
  <c r="C33" i="219"/>
  <c r="C34" i="219"/>
  <c r="C36" i="219"/>
  <c r="C37" i="219"/>
  <c r="C38" i="219"/>
  <c r="C40" i="219"/>
  <c r="C41" i="219"/>
  <c r="C42" i="219"/>
  <c r="C43" i="219"/>
  <c r="C45" i="219"/>
  <c r="C46" i="219"/>
  <c r="C47" i="219"/>
  <c r="C49" i="219"/>
  <c r="C51" i="219"/>
  <c r="C52" i="219"/>
  <c r="C53" i="219"/>
  <c r="C54" i="219"/>
  <c r="C55" i="219"/>
  <c r="C56" i="219"/>
  <c r="C57" i="219"/>
  <c r="C58" i="219"/>
  <c r="C59" i="219"/>
  <c r="C60" i="219"/>
  <c r="C61" i="219"/>
  <c r="C62" i="219"/>
  <c r="C63" i="219"/>
  <c r="C64" i="219"/>
  <c r="C65" i="219"/>
  <c r="C66" i="219"/>
  <c r="C3" i="219"/>
  <c r="E27" i="41" l="1"/>
  <c r="B11" i="208"/>
  <c r="H29" i="121"/>
  <c r="E11" i="208"/>
  <c r="D11" i="208"/>
  <c r="C11" i="208"/>
  <c r="B27" i="136" l="1"/>
  <c r="B9" i="136" l="1"/>
  <c r="K18" i="136"/>
  <c r="K9" i="136"/>
  <c r="H18" i="136"/>
  <c r="H9" i="136"/>
  <c r="E18" i="136"/>
  <c r="B18" i="136"/>
  <c r="E9" i="136"/>
  <c r="D92" i="41" l="1"/>
  <c r="D74" i="41"/>
  <c r="D69" i="41"/>
  <c r="D64" i="41"/>
  <c r="D73" i="21"/>
  <c r="C73" i="21"/>
  <c r="D68" i="21"/>
  <c r="C68" i="21"/>
  <c r="D91" i="21"/>
  <c r="C91" i="21"/>
  <c r="D63" i="21"/>
  <c r="C63" i="21"/>
  <c r="F9" i="217"/>
  <c r="E9" i="217"/>
  <c r="D9" i="217"/>
  <c r="F33" i="216" l="1"/>
  <c r="I17" i="111" l="1"/>
  <c r="H9" i="121"/>
  <c r="E10" i="112"/>
  <c r="H17" i="111"/>
  <c r="G17" i="111"/>
  <c r="F17" i="111"/>
  <c r="F19" i="111" s="1"/>
  <c r="E17" i="111"/>
  <c r="D17" i="111"/>
  <c r="J7" i="111"/>
  <c r="C7" i="111"/>
  <c r="I17" i="110"/>
  <c r="H17" i="110"/>
  <c r="G17" i="110"/>
  <c r="F17" i="110"/>
  <c r="E17" i="110"/>
  <c r="D17" i="110"/>
  <c r="J7" i="110"/>
  <c r="C7" i="110"/>
  <c r="E7" i="41"/>
  <c r="F7" i="41"/>
  <c r="D7" i="41"/>
  <c r="I10" i="95"/>
  <c r="F10" i="96" s="1"/>
  <c r="H10" i="96" s="1"/>
  <c r="D41" i="96"/>
  <c r="E40" i="96"/>
  <c r="D40" i="96"/>
  <c r="C41" i="96"/>
  <c r="A41" i="96"/>
  <c r="C40" i="96"/>
  <c r="A40" i="96"/>
  <c r="F40" i="95"/>
  <c r="E40" i="95"/>
  <c r="C40" i="95"/>
  <c r="E38" i="95"/>
  <c r="C38" i="95"/>
  <c r="G37" i="95"/>
  <c r="F37" i="95"/>
  <c r="D37" i="95"/>
  <c r="E37" i="95"/>
  <c r="C37" i="95"/>
  <c r="E24" i="96"/>
  <c r="B24" i="96"/>
  <c r="C24" i="96"/>
  <c r="A24" i="96"/>
  <c r="G24" i="95"/>
  <c r="F24" i="95"/>
  <c r="D24" i="95"/>
  <c r="E24" i="95"/>
  <c r="C24" i="95"/>
  <c r="E11" i="96"/>
  <c r="D11" i="96"/>
  <c r="B11" i="96"/>
  <c r="C11" i="96"/>
  <c r="A11" i="96"/>
  <c r="G12" i="95"/>
  <c r="F12" i="95"/>
  <c r="D12" i="95"/>
  <c r="E12" i="95"/>
  <c r="C12" i="95"/>
  <c r="E93" i="41"/>
  <c r="J10" i="95" l="1"/>
  <c r="G7" i="217" l="1"/>
  <c r="G33" i="95"/>
  <c r="F33" i="95"/>
  <c r="C10" i="217"/>
  <c r="F29" i="217"/>
  <c r="G29" i="217" s="1"/>
  <c r="G41" i="217"/>
  <c r="G42" i="217"/>
  <c r="G44" i="217"/>
  <c r="G45" i="217"/>
  <c r="G46" i="217"/>
  <c r="G6" i="216"/>
  <c r="G9" i="216"/>
  <c r="B10" i="216"/>
  <c r="B17" i="216" s="1"/>
  <c r="C10" i="216"/>
  <c r="C17" i="216" s="1"/>
  <c r="D10" i="216"/>
  <c r="D17" i="216" s="1"/>
  <c r="D24" i="216" s="1"/>
  <c r="D31" i="216" s="1"/>
  <c r="E10" i="216"/>
  <c r="F10" i="216"/>
  <c r="F17" i="216" s="1"/>
  <c r="C15" i="95"/>
  <c r="E15" i="95"/>
  <c r="G15" i="95"/>
  <c r="C18" i="95"/>
  <c r="F18" i="95"/>
  <c r="C21" i="95"/>
  <c r="G22" i="216"/>
  <c r="G33" i="216"/>
  <c r="G38" i="216"/>
  <c r="G47" i="216"/>
  <c r="G49" i="216"/>
  <c r="C24" i="216" l="1"/>
  <c r="C31" i="216" s="1"/>
  <c r="C39" i="216" s="1"/>
  <c r="C46" i="216" s="1"/>
  <c r="C50" i="216" s="1"/>
  <c r="C6" i="217" s="1"/>
  <c r="C11" i="217" s="1"/>
  <c r="B24" i="216"/>
  <c r="B31" i="216" s="1"/>
  <c r="B39" i="216" s="1"/>
  <c r="B46" i="216" s="1"/>
  <c r="G10" i="216"/>
  <c r="E21" i="217"/>
  <c r="G21" i="217" s="1"/>
  <c r="G10" i="217"/>
  <c r="D34" i="95"/>
  <c r="G9" i="217"/>
  <c r="E33" i="95"/>
  <c r="C32" i="217"/>
  <c r="G32" i="217" s="1"/>
  <c r="G20" i="216"/>
  <c r="D15" i="95"/>
  <c r="G36" i="216"/>
  <c r="D24" i="96"/>
  <c r="G21" i="216"/>
  <c r="E17" i="216"/>
  <c r="F19" i="217" l="1"/>
  <c r="F31" i="217" s="1"/>
  <c r="G31" i="217" s="1"/>
  <c r="C18" i="217"/>
  <c r="C22" i="217" s="1"/>
  <c r="C28" i="217" s="1"/>
  <c r="C33" i="217" s="1"/>
  <c r="C40" i="217" s="1"/>
  <c r="C47" i="217" s="1"/>
  <c r="G17" i="216"/>
  <c r="E24" i="216"/>
  <c r="B50" i="216"/>
  <c r="G19" i="217" l="1"/>
  <c r="E31" i="216"/>
  <c r="B6" i="217"/>
  <c r="B11" i="217" l="1"/>
  <c r="B18" i="217"/>
  <c r="E39" i="216"/>
  <c r="B22" i="217" l="1"/>
  <c r="E46" i="216"/>
  <c r="E50" i="216" l="1"/>
  <c r="B28" i="217"/>
  <c r="B33" i="217" l="1"/>
  <c r="E6" i="217"/>
  <c r="B40" i="217" l="1"/>
  <c r="E11" i="217"/>
  <c r="E18" i="217"/>
  <c r="E22" i="217" l="1"/>
  <c r="B47" i="217"/>
  <c r="E28" i="217" l="1"/>
  <c r="E33" i="217" l="1"/>
  <c r="E40" i="217" l="1"/>
  <c r="E47" i="217" l="1"/>
  <c r="C15" i="112" l="1"/>
  <c r="D15" i="112"/>
  <c r="B135" i="18" l="1"/>
  <c r="J16" i="110" l="1"/>
  <c r="I19" i="110" l="1"/>
  <c r="B107" i="18" l="1"/>
  <c r="C46" i="201" l="1"/>
  <c r="D46" i="201"/>
  <c r="E46" i="201"/>
  <c r="F46" i="201"/>
  <c r="B46" i="201"/>
  <c r="B80" i="136" l="1"/>
  <c r="C80" i="136"/>
  <c r="D80" i="136"/>
  <c r="E80" i="136"/>
  <c r="F79" i="136"/>
  <c r="B82" i="136"/>
  <c r="C82" i="136"/>
  <c r="D82" i="136"/>
  <c r="E82" i="136"/>
  <c r="F81" i="136"/>
  <c r="F44" i="136" l="1"/>
  <c r="E45" i="136"/>
  <c r="D45" i="136"/>
  <c r="C45" i="136"/>
  <c r="B45" i="136"/>
  <c r="H28" i="121" l="1"/>
  <c r="H26" i="121"/>
  <c r="H25" i="121"/>
  <c r="H24" i="121"/>
  <c r="H23" i="121"/>
  <c r="H22" i="121"/>
  <c r="H21" i="121"/>
  <c r="H20" i="121"/>
  <c r="H19" i="121"/>
  <c r="H18" i="121"/>
  <c r="H17" i="121"/>
  <c r="H16" i="121"/>
  <c r="H15" i="121"/>
  <c r="H14" i="121"/>
  <c r="H13" i="121"/>
  <c r="H12" i="121"/>
  <c r="H11" i="121"/>
  <c r="H10" i="121"/>
  <c r="H8" i="121"/>
  <c r="H7" i="121"/>
  <c r="E14" i="112"/>
  <c r="E13" i="112"/>
  <c r="E12" i="112"/>
  <c r="E11" i="112"/>
  <c r="E9" i="112"/>
  <c r="E8" i="112"/>
  <c r="E7" i="112"/>
  <c r="E6" i="112"/>
  <c r="G79" i="136" l="1"/>
  <c r="B79" i="136"/>
  <c r="F78" i="136"/>
  <c r="C79" i="136"/>
  <c r="G78" i="136"/>
  <c r="D79" i="136"/>
  <c r="E79" i="136"/>
  <c r="C83" i="136"/>
  <c r="D81" i="136"/>
  <c r="E81" i="136"/>
  <c r="C81" i="136"/>
  <c r="B81" i="136"/>
  <c r="B83" i="136"/>
  <c r="F80" i="136"/>
  <c r="G46" i="201"/>
  <c r="G81" i="136"/>
  <c r="D83" i="136"/>
  <c r="C31" i="121"/>
  <c r="D31" i="121"/>
  <c r="H31" i="121"/>
  <c r="E31" i="121"/>
  <c r="F31" i="121"/>
  <c r="G31" i="121"/>
  <c r="F82" i="136"/>
  <c r="E83" i="136"/>
  <c r="E15" i="112"/>
  <c r="E17" i="112" s="1"/>
  <c r="H27" i="121"/>
  <c r="C15" i="111"/>
  <c r="C16" i="111"/>
  <c r="C18" i="111"/>
  <c r="C10" i="111"/>
  <c r="C11" i="111"/>
  <c r="C12" i="111"/>
  <c r="C13" i="111"/>
  <c r="C14" i="111"/>
  <c r="C8" i="111"/>
  <c r="C9" i="111"/>
  <c r="J8" i="111"/>
  <c r="J9" i="111"/>
  <c r="J10" i="111"/>
  <c r="J11" i="111"/>
  <c r="J12" i="111"/>
  <c r="J13" i="111"/>
  <c r="J14" i="111"/>
  <c r="J15" i="111"/>
  <c r="J16" i="111"/>
  <c r="J18" i="111"/>
  <c r="I19" i="111"/>
  <c r="H19" i="111"/>
  <c r="G19" i="111"/>
  <c r="E19" i="111"/>
  <c r="D19" i="111"/>
  <c r="J18" i="110"/>
  <c r="J14" i="110"/>
  <c r="J15" i="110"/>
  <c r="J8" i="110"/>
  <c r="J9" i="110"/>
  <c r="J10" i="110"/>
  <c r="J11" i="110"/>
  <c r="J12" i="110"/>
  <c r="J13" i="110"/>
  <c r="D19" i="110"/>
  <c r="E19" i="110"/>
  <c r="F19" i="110"/>
  <c r="G19" i="110"/>
  <c r="H19" i="110"/>
  <c r="C8" i="110"/>
  <c r="C9" i="110"/>
  <c r="C10" i="110"/>
  <c r="C11" i="110"/>
  <c r="C12" i="110"/>
  <c r="C13" i="110"/>
  <c r="C14" i="110"/>
  <c r="C15" i="110"/>
  <c r="C16" i="110"/>
  <c r="C18" i="110"/>
  <c r="C17" i="110" l="1"/>
  <c r="C19" i="110" s="1"/>
  <c r="C17" i="111"/>
  <c r="J17" i="111"/>
  <c r="J19" i="111" s="1"/>
  <c r="J17" i="110"/>
  <c r="J19" i="110"/>
  <c r="G90" i="136"/>
  <c r="G82" i="136"/>
  <c r="D91" i="136"/>
  <c r="C91" i="136"/>
  <c r="E91" i="136"/>
  <c r="F90" i="136"/>
  <c r="B91" i="136"/>
  <c r="B47" i="201"/>
  <c r="B48" i="201" s="1"/>
  <c r="E47" i="201"/>
  <c r="E48" i="201" s="1"/>
  <c r="G87" i="136"/>
  <c r="G80" i="136"/>
  <c r="D88" i="136"/>
  <c r="E88" i="136"/>
  <c r="C90" i="136"/>
  <c r="C88" i="136"/>
  <c r="B88" i="136"/>
  <c r="F89" i="136"/>
  <c r="G89" i="136"/>
  <c r="F87" i="136"/>
  <c r="B90" i="136"/>
  <c r="D90" i="136"/>
  <c r="E90" i="136"/>
  <c r="F47" i="201"/>
  <c r="F48" i="201" s="1"/>
  <c r="D47" i="201"/>
  <c r="D48" i="201" s="1"/>
  <c r="G47" i="201"/>
  <c r="D86" i="136"/>
  <c r="E86" i="136"/>
  <c r="B86" i="136"/>
  <c r="F85" i="136"/>
  <c r="C86" i="136"/>
  <c r="C47" i="201"/>
  <c r="C48" i="201" s="1"/>
  <c r="C19" i="111"/>
  <c r="H39" i="96" l="1"/>
  <c r="J39" i="95"/>
  <c r="H40" i="95"/>
  <c r="J30" i="95"/>
  <c r="J29" i="95"/>
  <c r="J28" i="95"/>
  <c r="J27" i="95"/>
  <c r="H30" i="96"/>
  <c r="H29" i="96"/>
  <c r="H28" i="96"/>
  <c r="H27" i="96"/>
  <c r="J38" i="95" l="1"/>
  <c r="G38" i="96" s="1"/>
  <c r="H38" i="96" s="1"/>
  <c r="J40" i="95"/>
  <c r="J37" i="95"/>
  <c r="G37" i="96" s="1"/>
  <c r="H37" i="96" s="1"/>
  <c r="A21" i="96"/>
  <c r="B21" i="96"/>
  <c r="D21" i="96"/>
  <c r="E21" i="96"/>
  <c r="F21" i="96"/>
  <c r="A18" i="96"/>
  <c r="B18" i="96"/>
  <c r="D18" i="96"/>
  <c r="E18" i="96"/>
  <c r="F18" i="96"/>
  <c r="F17" i="96"/>
  <c r="D17" i="96"/>
  <c r="H17" i="96" l="1"/>
  <c r="D19" i="95"/>
  <c r="E19" i="95"/>
  <c r="F19" i="95"/>
  <c r="G19" i="95"/>
  <c r="H19" i="95"/>
  <c r="I20" i="95"/>
  <c r="C22" i="96" s="1"/>
  <c r="D16" i="95"/>
  <c r="E16" i="95"/>
  <c r="H16" i="95"/>
  <c r="I17" i="95"/>
  <c r="C19" i="96" s="1"/>
  <c r="H15" i="95"/>
  <c r="I11" i="95"/>
  <c r="J11" i="95" s="1"/>
  <c r="H9" i="95"/>
  <c r="J9" i="95" s="1"/>
  <c r="G9" i="96" l="1"/>
  <c r="H9" i="96" s="1"/>
  <c r="H19" i="96"/>
  <c r="H22" i="96"/>
  <c r="J17" i="95"/>
  <c r="I16" i="95"/>
  <c r="J20" i="95"/>
  <c r="I19" i="95"/>
  <c r="J34" i="95" l="1"/>
  <c r="D34" i="96" s="1"/>
  <c r="H34" i="96" s="1"/>
  <c r="E79" i="41"/>
  <c r="D79" i="41"/>
  <c r="D61" i="41"/>
  <c r="E57" i="41"/>
  <c r="F57" i="41"/>
  <c r="D57" i="41"/>
  <c r="E52" i="41"/>
  <c r="D52" i="41"/>
  <c r="E48" i="41"/>
  <c r="D48" i="41"/>
  <c r="D45" i="41"/>
  <c r="D90" i="41" s="1"/>
  <c r="E41" i="41"/>
  <c r="F41" i="41"/>
  <c r="D41" i="41"/>
  <c r="E37" i="41"/>
  <c r="D37" i="41"/>
  <c r="E33" i="41"/>
  <c r="F33" i="41"/>
  <c r="D33" i="41"/>
  <c r="E29" i="41"/>
  <c r="D29" i="41"/>
  <c r="E25" i="41"/>
  <c r="D25" i="41"/>
  <c r="E22" i="41"/>
  <c r="D22" i="41"/>
  <c r="E19" i="41"/>
  <c r="D19" i="41"/>
  <c r="E15" i="41"/>
  <c r="D15" i="41"/>
  <c r="E12" i="41"/>
  <c r="D12" i="41"/>
  <c r="F16" i="95"/>
  <c r="G16" i="95"/>
  <c r="D91" i="41"/>
  <c r="F89" i="41"/>
  <c r="E89" i="41"/>
  <c r="D89" i="41"/>
  <c r="C83" i="21"/>
  <c r="E83" i="21" s="1"/>
  <c r="C84" i="41" s="1"/>
  <c r="D92" i="21"/>
  <c r="C92" i="21"/>
  <c r="D90" i="21"/>
  <c r="C90" i="21"/>
  <c r="D88" i="21"/>
  <c r="C88" i="21"/>
  <c r="D78" i="21"/>
  <c r="C78" i="21"/>
  <c r="D60" i="21"/>
  <c r="C60" i="21"/>
  <c r="D56" i="21"/>
  <c r="C56" i="21"/>
  <c r="D51" i="21"/>
  <c r="C51" i="21"/>
  <c r="D47" i="21"/>
  <c r="C47" i="21"/>
  <c r="D44" i="21"/>
  <c r="D89" i="21" s="1"/>
  <c r="C44" i="21"/>
  <c r="D40" i="21"/>
  <c r="C40" i="21"/>
  <c r="D37" i="21"/>
  <c r="C37" i="21"/>
  <c r="D33" i="21"/>
  <c r="C33" i="21"/>
  <c r="D29" i="21"/>
  <c r="C29" i="21"/>
  <c r="D25" i="21"/>
  <c r="C25" i="21"/>
  <c r="E84" i="21"/>
  <c r="C85" i="41" s="1"/>
  <c r="G85" i="41" s="1"/>
  <c r="E81" i="21"/>
  <c r="C82" i="41" s="1"/>
  <c r="E80" i="21"/>
  <c r="C81" i="41" s="1"/>
  <c r="C92" i="41" s="1"/>
  <c r="E79" i="21"/>
  <c r="C80" i="41" s="1"/>
  <c r="E76" i="21"/>
  <c r="E75" i="21"/>
  <c r="C76" i="41" s="1"/>
  <c r="E74" i="21"/>
  <c r="C75" i="41" s="1"/>
  <c r="E71" i="21"/>
  <c r="C72" i="41" s="1"/>
  <c r="E70" i="21"/>
  <c r="E69" i="21"/>
  <c r="E66" i="21"/>
  <c r="C67" i="41" s="1"/>
  <c r="E65" i="21"/>
  <c r="C66" i="41" s="1"/>
  <c r="G66" i="41" s="1"/>
  <c r="E64" i="21"/>
  <c r="E61" i="21"/>
  <c r="C62" i="41" s="1"/>
  <c r="G62" i="41" s="1"/>
  <c r="E58" i="21"/>
  <c r="C59" i="41" s="1"/>
  <c r="E57" i="21"/>
  <c r="C58" i="41" s="1"/>
  <c r="E54" i="21"/>
  <c r="E53" i="21"/>
  <c r="C54" i="41" s="1"/>
  <c r="E52" i="21"/>
  <c r="C53" i="41" s="1"/>
  <c r="G53" i="41" s="1"/>
  <c r="E49" i="21"/>
  <c r="F24" i="216" s="1"/>
  <c r="E48" i="21"/>
  <c r="C49" i="41" s="1"/>
  <c r="G49" i="41" s="1"/>
  <c r="E45" i="21"/>
  <c r="C46" i="41" s="1"/>
  <c r="G46" i="41" s="1"/>
  <c r="E42" i="21"/>
  <c r="C43" i="41" s="1"/>
  <c r="G43" i="41" s="1"/>
  <c r="E41" i="21"/>
  <c r="C42" i="41" s="1"/>
  <c r="E39" i="21"/>
  <c r="C39" i="41" s="1"/>
  <c r="G39" i="41" s="1"/>
  <c r="E38" i="21"/>
  <c r="C38" i="41" s="1"/>
  <c r="G38" i="41" s="1"/>
  <c r="E35" i="21"/>
  <c r="C35" i="41" s="1"/>
  <c r="G35" i="41" s="1"/>
  <c r="E34" i="21"/>
  <c r="C34" i="41" s="1"/>
  <c r="G34" i="41" s="1"/>
  <c r="E31" i="21"/>
  <c r="C31" i="41" s="1"/>
  <c r="G31" i="41" s="1"/>
  <c r="E30" i="21"/>
  <c r="C30" i="41" s="1"/>
  <c r="G30" i="41" s="1"/>
  <c r="E27" i="21"/>
  <c r="C27" i="41" s="1"/>
  <c r="G27" i="41" s="1"/>
  <c r="E26" i="21"/>
  <c r="C26" i="41" s="1"/>
  <c r="G26" i="41" s="1"/>
  <c r="E23" i="21"/>
  <c r="C23" i="41" s="1"/>
  <c r="G23" i="41" s="1"/>
  <c r="D22" i="21"/>
  <c r="C22" i="21"/>
  <c r="E20" i="21"/>
  <c r="C20" i="41" s="1"/>
  <c r="G20" i="41" s="1"/>
  <c r="D19" i="21"/>
  <c r="C19" i="21"/>
  <c r="E17" i="21"/>
  <c r="C17" i="41" s="1"/>
  <c r="G17" i="41" s="1"/>
  <c r="E16" i="21"/>
  <c r="C16" i="41" s="1"/>
  <c r="G16" i="41" s="1"/>
  <c r="D15" i="21"/>
  <c r="C15" i="21"/>
  <c r="D12" i="21"/>
  <c r="C12" i="21"/>
  <c r="E13" i="21"/>
  <c r="C13" i="41" s="1"/>
  <c r="G13" i="41" s="1"/>
  <c r="E9" i="21"/>
  <c r="C9" i="41" s="1"/>
  <c r="E10" i="21"/>
  <c r="C10" i="41" s="1"/>
  <c r="E8" i="21"/>
  <c r="C8" i="41" s="1"/>
  <c r="D7" i="21"/>
  <c r="C7" i="21"/>
  <c r="B132" i="18"/>
  <c r="F41" i="96" s="1"/>
  <c r="H41" i="96" s="1"/>
  <c r="B131" i="18"/>
  <c r="F40" i="96" s="1"/>
  <c r="H40" i="96" s="1"/>
  <c r="B123" i="18"/>
  <c r="B118" i="18"/>
  <c r="B122" i="18"/>
  <c r="H24" i="95" s="1"/>
  <c r="J24" i="95" s="1"/>
  <c r="B117" i="18"/>
  <c r="F24" i="96" s="1"/>
  <c r="B103" i="18"/>
  <c r="B94" i="18"/>
  <c r="B93" i="18"/>
  <c r="B77" i="18"/>
  <c r="B42" i="18"/>
  <c r="B40" i="18" s="1"/>
  <c r="B38" i="18"/>
  <c r="B36" i="18" s="1"/>
  <c r="B25" i="18"/>
  <c r="B22" i="18"/>
  <c r="B21" i="18"/>
  <c r="B20" i="18"/>
  <c r="F31" i="216" l="1"/>
  <c r="F25" i="216"/>
  <c r="G24" i="216"/>
  <c r="H24" i="96"/>
  <c r="H41" i="95"/>
  <c r="G10" i="41"/>
  <c r="E68" i="21"/>
  <c r="C69" i="41" s="1"/>
  <c r="G69" i="41" s="1"/>
  <c r="E60" i="21"/>
  <c r="C61" i="41" s="1"/>
  <c r="G61" i="41" s="1"/>
  <c r="B26" i="18"/>
  <c r="E22" i="21"/>
  <c r="C22" i="41" s="1"/>
  <c r="G22" i="41" s="1"/>
  <c r="E33" i="21"/>
  <c r="C33" i="41" s="1"/>
  <c r="G33" i="41" s="1"/>
  <c r="E40" i="21"/>
  <c r="C41" i="41" s="1"/>
  <c r="G41" i="41" s="1"/>
  <c r="E47" i="21"/>
  <c r="C48" i="41" s="1"/>
  <c r="G48" i="41" s="1"/>
  <c r="E56" i="21"/>
  <c r="C57" i="41" s="1"/>
  <c r="G57" i="41" s="1"/>
  <c r="E63" i="21"/>
  <c r="C64" i="41" s="1"/>
  <c r="G64" i="41" s="1"/>
  <c r="E73" i="21"/>
  <c r="C74" i="41" s="1"/>
  <c r="G74" i="41" s="1"/>
  <c r="E44" i="21"/>
  <c r="C45" i="41" s="1"/>
  <c r="C90" i="41" s="1"/>
  <c r="G90" i="41" s="1"/>
  <c r="E51" i="21"/>
  <c r="C52" i="41" s="1"/>
  <c r="G52" i="41" s="1"/>
  <c r="E78" i="21"/>
  <c r="C79" i="41" s="1"/>
  <c r="G79" i="41" s="1"/>
  <c r="B109" i="18"/>
  <c r="B115" i="18" s="1"/>
  <c r="B124" i="18" s="1"/>
  <c r="B130" i="18" s="1"/>
  <c r="B136" i="18" s="1"/>
  <c r="E7" i="21"/>
  <c r="C7" i="41" s="1"/>
  <c r="G7" i="41" s="1"/>
  <c r="E12" i="21"/>
  <c r="C12" i="41" s="1"/>
  <c r="G12" i="41" s="1"/>
  <c r="E15" i="21"/>
  <c r="C15" i="41" s="1"/>
  <c r="G15" i="41" s="1"/>
  <c r="E19" i="21"/>
  <c r="C19" i="41" s="1"/>
  <c r="G19" i="41" s="1"/>
  <c r="B51" i="18"/>
  <c r="D34" i="216" s="1"/>
  <c r="B52" i="18"/>
  <c r="D35" i="216" s="1"/>
  <c r="G35" i="216" s="1"/>
  <c r="G8" i="41"/>
  <c r="G54" i="41"/>
  <c r="E88" i="21"/>
  <c r="C89" i="21"/>
  <c r="C86" i="21" s="1"/>
  <c r="E90" i="21"/>
  <c r="E13" i="95"/>
  <c r="C14" i="96" s="1"/>
  <c r="E22" i="95" s="1"/>
  <c r="C16" i="96" s="1"/>
  <c r="C55" i="41"/>
  <c r="G55" i="41" s="1"/>
  <c r="C71" i="41"/>
  <c r="C91" i="41" s="1"/>
  <c r="G91" i="41" s="1"/>
  <c r="G84" i="41"/>
  <c r="E25" i="21"/>
  <c r="C25" i="41" s="1"/>
  <c r="G25" i="41" s="1"/>
  <c r="E29" i="21"/>
  <c r="C29" i="41" s="1"/>
  <c r="G29" i="41" s="1"/>
  <c r="E37" i="21"/>
  <c r="C37" i="41" s="1"/>
  <c r="G37" i="41" s="1"/>
  <c r="E91" i="21"/>
  <c r="G13" i="95"/>
  <c r="E14" i="96" s="1"/>
  <c r="G22" i="95" s="1"/>
  <c r="E16" i="96" s="1"/>
  <c r="G25" i="95" s="1"/>
  <c r="E26" i="96" s="1"/>
  <c r="G31" i="95" s="1"/>
  <c r="E32" i="96" s="1"/>
  <c r="G35" i="95" s="1"/>
  <c r="E36" i="96" s="1"/>
  <c r="G41" i="95" s="1"/>
  <c r="E92" i="21"/>
  <c r="C50" i="41"/>
  <c r="G50" i="41" s="1"/>
  <c r="C65" i="41"/>
  <c r="C70" i="41"/>
  <c r="G70" i="41" s="1"/>
  <c r="G92" i="41"/>
  <c r="C77" i="41"/>
  <c r="G77" i="41" s="1"/>
  <c r="J15" i="95"/>
  <c r="J33" i="95"/>
  <c r="G33" i="96" s="1"/>
  <c r="H33" i="96" s="1"/>
  <c r="E87" i="41"/>
  <c r="F87" i="41"/>
  <c r="D87" i="41"/>
  <c r="G81" i="41"/>
  <c r="G59" i="41"/>
  <c r="G67" i="41"/>
  <c r="G76" i="41"/>
  <c r="G82" i="41"/>
  <c r="G80" i="41"/>
  <c r="G42" i="41"/>
  <c r="G58" i="41"/>
  <c r="G72" i="41"/>
  <c r="G75" i="41"/>
  <c r="G9" i="41"/>
  <c r="D86" i="21"/>
  <c r="B128" i="18"/>
  <c r="B113" i="18"/>
  <c r="B101" i="18"/>
  <c r="B86" i="18"/>
  <c r="B72" i="18"/>
  <c r="B61" i="18"/>
  <c r="B47" i="18"/>
  <c r="B30" i="18"/>
  <c r="B18" i="18"/>
  <c r="G34" i="216" l="1"/>
  <c r="D39" i="216"/>
  <c r="D46" i="216" s="1"/>
  <c r="D50" i="216" s="1"/>
  <c r="D6" i="217" s="1"/>
  <c r="F32" i="216"/>
  <c r="G32" i="216" s="1"/>
  <c r="G25" i="216"/>
  <c r="F39" i="216"/>
  <c r="G31" i="216"/>
  <c r="B32" i="18"/>
  <c r="B44" i="18" s="1"/>
  <c r="B49" i="18" s="1"/>
  <c r="B57" i="18" s="1"/>
  <c r="C93" i="41"/>
  <c r="G93" i="41" s="1"/>
  <c r="G45" i="41"/>
  <c r="E86" i="21"/>
  <c r="C89" i="41"/>
  <c r="G89" i="41" s="1"/>
  <c r="J12" i="95"/>
  <c r="G12" i="96" s="1"/>
  <c r="H12" i="96" s="1"/>
  <c r="F13" i="95"/>
  <c r="D14" i="96" s="1"/>
  <c r="F22" i="95" s="1"/>
  <c r="D16" i="96" s="1"/>
  <c r="F25" i="95" s="1"/>
  <c r="D26" i="96" s="1"/>
  <c r="F31" i="95" s="1"/>
  <c r="D32" i="96" s="1"/>
  <c r="F35" i="95" s="1"/>
  <c r="D36" i="96" s="1"/>
  <c r="F41" i="95" s="1"/>
  <c r="G71" i="41"/>
  <c r="J21" i="95"/>
  <c r="C23" i="96" s="1"/>
  <c r="C19" i="95"/>
  <c r="J19" i="95" s="1"/>
  <c r="J18" i="95"/>
  <c r="C20" i="96" s="1"/>
  <c r="C16" i="95"/>
  <c r="J16" i="95" s="1"/>
  <c r="E89" i="21"/>
  <c r="D13" i="95"/>
  <c r="B14" i="96" s="1"/>
  <c r="D22" i="95" s="1"/>
  <c r="B16" i="96" s="1"/>
  <c r="D25" i="95" s="1"/>
  <c r="B26" i="96" s="1"/>
  <c r="D31" i="95" s="1"/>
  <c r="B32" i="96" s="1"/>
  <c r="D35" i="95" s="1"/>
  <c r="B36" i="96" s="1"/>
  <c r="D41" i="95" s="1"/>
  <c r="G65" i="41"/>
  <c r="D18" i="217" l="1"/>
  <c r="D22" i="217" s="1"/>
  <c r="D28" i="217" s="1"/>
  <c r="D33" i="217" s="1"/>
  <c r="D40" i="217" s="1"/>
  <c r="D47" i="217" s="1"/>
  <c r="D11" i="217"/>
  <c r="F46" i="216"/>
  <c r="G39" i="216"/>
  <c r="B63" i="18"/>
  <c r="B68" i="18" s="1"/>
  <c r="B74" i="18" s="1"/>
  <c r="B82" i="18" s="1"/>
  <c r="B88" i="18" s="1"/>
  <c r="B96" i="18" s="1"/>
  <c r="C87" i="41"/>
  <c r="G87" i="41" s="1"/>
  <c r="H23" i="96"/>
  <c r="C21" i="96"/>
  <c r="H21" i="96" s="1"/>
  <c r="H20" i="96"/>
  <c r="C18" i="96"/>
  <c r="H11" i="96"/>
  <c r="C13" i="95"/>
  <c r="F50" i="216" l="1"/>
  <c r="G46" i="216"/>
  <c r="J13" i="95"/>
  <c r="A14" i="96"/>
  <c r="H18" i="96"/>
  <c r="E25" i="95"/>
  <c r="C26" i="96" s="1"/>
  <c r="E31" i="95" s="1"/>
  <c r="C32" i="96" s="1"/>
  <c r="E35" i="95" s="1"/>
  <c r="C36" i="96" s="1"/>
  <c r="E41" i="95" s="1"/>
  <c r="F6" i="217" l="1"/>
  <c r="G50" i="216"/>
  <c r="H14" i="96"/>
  <c r="C22" i="95"/>
  <c r="F11" i="217" l="1"/>
  <c r="G11" i="217" s="1"/>
  <c r="F18" i="217"/>
  <c r="G6" i="217"/>
  <c r="A16" i="96"/>
  <c r="J22" i="95"/>
  <c r="F22" i="217" l="1"/>
  <c r="G18" i="217"/>
  <c r="C25" i="95"/>
  <c r="H16" i="96"/>
  <c r="F28" i="217" l="1"/>
  <c r="G22" i="217"/>
  <c r="A26" i="96"/>
  <c r="J25" i="95"/>
  <c r="F33" i="217" l="1"/>
  <c r="G28" i="217"/>
  <c r="C31" i="95"/>
  <c r="H26" i="96"/>
  <c r="F40" i="217" l="1"/>
  <c r="G33" i="217"/>
  <c r="A32" i="96"/>
  <c r="J31" i="95"/>
  <c r="F47" i="217" l="1"/>
  <c r="G47" i="217" s="1"/>
  <c r="G40" i="217"/>
  <c r="C35" i="95"/>
  <c r="H32" i="96"/>
  <c r="A36" i="96" l="1"/>
  <c r="J35" i="95"/>
  <c r="C41" i="95" l="1"/>
  <c r="J41" i="95" s="1"/>
  <c r="H36"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0" authorId="0" shapeId="0" xr:uid="{D8B4F9F0-0604-4C56-9743-F0B6B365E681}">
      <text>
        <r>
          <rPr>
            <b/>
            <sz val="9"/>
            <color indexed="81"/>
            <rFont val="Tahoma"/>
            <family val="2"/>
          </rPr>
          <t>Author:</t>
        </r>
        <r>
          <rPr>
            <sz val="9"/>
            <color indexed="81"/>
            <rFont val="Tahoma"/>
            <family val="2"/>
          </rPr>
          <t xml:space="preserve">
14.4
</t>
        </r>
      </text>
    </comment>
  </commentList>
</comments>
</file>

<file path=xl/sharedStrings.xml><?xml version="1.0" encoding="utf-8"?>
<sst xmlns="http://schemas.openxmlformats.org/spreadsheetml/2006/main" count="2133" uniqueCount="1045">
  <si>
    <t>CUPRINS</t>
  </si>
  <si>
    <t>1.</t>
  </si>
  <si>
    <t>Indicatori macroeconomici</t>
  </si>
  <si>
    <t>1.1.</t>
  </si>
  <si>
    <t>Dinamica indicatorilor macroeconomici</t>
  </si>
  <si>
    <t>1.2.</t>
  </si>
  <si>
    <t>2.</t>
  </si>
  <si>
    <t>Conturi сonsolidate</t>
  </si>
  <si>
    <t>2.2.</t>
  </si>
  <si>
    <t>Contul de producţie</t>
  </si>
  <si>
    <t>2.3.</t>
  </si>
  <si>
    <t>Contul de exploatare</t>
  </si>
  <si>
    <t>2.4.</t>
  </si>
  <si>
    <t>Contul de distribuire primară a veniturilor</t>
  </si>
  <si>
    <t>2.5.</t>
  </si>
  <si>
    <t>Contul de distribuire secundară a veniturilor</t>
  </si>
  <si>
    <t>2.6.</t>
  </si>
  <si>
    <t>Contul de utilizare a venitului disponibil brut</t>
  </si>
  <si>
    <t>2.7.</t>
  </si>
  <si>
    <t>Contul de capital</t>
  </si>
  <si>
    <t>2.8.</t>
  </si>
  <si>
    <t>Conturile „Restului lumii”</t>
  </si>
  <si>
    <t>contul de bunuri şi servicii</t>
  </si>
  <si>
    <t>contul de venituri primare şi transferuri curente</t>
  </si>
  <si>
    <t>contul de capital</t>
  </si>
  <si>
    <t>3.</t>
  </si>
  <si>
    <t>Conturi pe sectoare instituţionale</t>
  </si>
  <si>
    <t>3.1.</t>
  </si>
  <si>
    <t>3.2.</t>
  </si>
  <si>
    <t>3.3.</t>
  </si>
  <si>
    <t>3.4.</t>
  </si>
  <si>
    <t>3.5.</t>
  </si>
  <si>
    <t>3.6.</t>
  </si>
  <si>
    <t>Contul de redistribuire a veniturilor în natură</t>
  </si>
  <si>
    <t>3.7.</t>
  </si>
  <si>
    <t>Contul de utilizare a venitului disponibil ajustat brut</t>
  </si>
  <si>
    <t>3.8.</t>
  </si>
  <si>
    <t>Conturile Economice Integrate</t>
  </si>
  <si>
    <t>Conturi pe sectoare instituţionale şi activităţi economice</t>
  </si>
  <si>
    <t>6.</t>
  </si>
  <si>
    <t>Produsul intern brut pe forme de proprietate</t>
  </si>
  <si>
    <t>6.2.</t>
  </si>
  <si>
    <t>6.1.</t>
  </si>
  <si>
    <t>7.</t>
  </si>
  <si>
    <t>5.</t>
  </si>
  <si>
    <t>4.</t>
  </si>
  <si>
    <t>4.1.</t>
  </si>
  <si>
    <t>4.2.</t>
  </si>
  <si>
    <t>СОДЕРЖАНИЕ</t>
  </si>
  <si>
    <t>Макроэкономические показатели</t>
  </si>
  <si>
    <t>Динамика макроэкономических показателей</t>
  </si>
  <si>
    <t>Консолидированные счета</t>
  </si>
  <si>
    <t>Счëт производства</t>
  </si>
  <si>
    <t>Счëт образования доходов</t>
  </si>
  <si>
    <t>Счëт первичного распределения доходов</t>
  </si>
  <si>
    <t>Счëт вторичного распределения доходов</t>
  </si>
  <si>
    <t>Счëт использования валового располагаемого дохода</t>
  </si>
  <si>
    <t>Счëт операций с капиталом</t>
  </si>
  <si>
    <t>Счета "Остального мира"</t>
  </si>
  <si>
    <t>счëт товаров и услуг</t>
  </si>
  <si>
    <t>счëт первичных доходов и текущих трансфертов</t>
  </si>
  <si>
    <t>счëт операций с капиталом</t>
  </si>
  <si>
    <t>Счета по институциональным секторам</t>
  </si>
  <si>
    <t>Счëт перераспределения доходов в натуральной форме</t>
  </si>
  <si>
    <t>Счëт использования скорректированного валового располагаемого дохода</t>
  </si>
  <si>
    <t>Счета по институциональным секторам и видам экономической деятельности</t>
  </si>
  <si>
    <t>Валовой внутренний продукт по формам собственности</t>
  </si>
  <si>
    <t>Сектор малых и средних предприятий</t>
  </si>
  <si>
    <t>Интегрированные экономические счета</t>
  </si>
  <si>
    <t>Система национальных счетов представлена следующими основными нефинансовыми счетами:</t>
  </si>
  <si>
    <t xml:space="preserve">Conturile se echilibrează prin introducerea unui sold contabil. </t>
  </si>
  <si>
    <t>Conturile se elaborează total pe economie, activităţi economice şi sectoare instituţionale.</t>
  </si>
  <si>
    <t>Счета сбалансированы при помощи сальдирующей статьи.</t>
  </si>
  <si>
    <t xml:space="preserve">Principalele conturi nefinanciare ce se elaborează în cadrul contabilităţii naţionale sunt: </t>
  </si>
  <si>
    <t>-  contul de distribuire primară a veniturilor;</t>
  </si>
  <si>
    <t>La etapa de producţie PIB reprezintă:</t>
  </si>
  <si>
    <t>На стадии производства ВВП представляет:</t>
  </si>
  <si>
    <t>La etapa formării veniturilor PIB reprezintă:</t>
  </si>
  <si>
    <t>На стадии образования доходов ВВП представляет:</t>
  </si>
  <si>
    <t>La etapa de utilizări Produsul intern brut reprezintă:</t>
  </si>
  <si>
    <t xml:space="preserve">На стадии использования Валовой внутренний продукт представляет: </t>
  </si>
  <si>
    <t>La elaborarea conturilor naţionale, aşa indicatori ca, valoarea adăugată brută, excedentul brut de exploatare, variaţia stocurilor se calculează cu excluderea holding gains, care reprezintă acea mărime a valorii producţiei care s-a format în rezultatul schimbării preţurilor în perioada aflării acesteia în stocuri.</t>
  </si>
  <si>
    <t>В расчетах национальных счетов такие показатели, как валовая добавленная стоимость, прибыль, изменение запасов исчисляются за вычетом холдинговой прибыли, представляющей собой ту величину стоимости продукции, которая образовалось в результате изменения цен на нее за период нахождения продукции в запасах.</t>
  </si>
  <si>
    <t>Indicatorii</t>
  </si>
  <si>
    <t>Показатели</t>
  </si>
  <si>
    <t>mii lei</t>
  </si>
  <si>
    <t>mii EUR</t>
  </si>
  <si>
    <t>%</t>
  </si>
  <si>
    <t>Indicele-deflator al PIB</t>
  </si>
  <si>
    <t>Индекс-дефлятор ВВП</t>
  </si>
  <si>
    <t>Indicele preţurilor de consum mediu anual</t>
  </si>
  <si>
    <t>Среднегодовой индекс потребительских цен</t>
  </si>
  <si>
    <t>Среднегодовой обменный курс*</t>
  </si>
  <si>
    <t>lei/EUR</t>
  </si>
  <si>
    <t>PIB după paritatea puterii de cumpărare</t>
  </si>
  <si>
    <t>ВВП по паритету покупательной способности</t>
  </si>
  <si>
    <t>Индекс  физического  объёма ВВП к предыдущему году</t>
  </si>
  <si>
    <t>* Sursa: Banca Naţională a Moldovei
* Источник: Национальный банк Молдовы</t>
  </si>
  <si>
    <t>Consumul final/ Конечное потребление</t>
  </si>
  <si>
    <t>Economia brută/ Валовое сбережение</t>
  </si>
  <si>
    <t>Venitul național brut/ Валовой национальный доход</t>
  </si>
  <si>
    <t>Venitul național disponibil brut/ Валовой национальный располагаемый доход</t>
  </si>
  <si>
    <t>2005 = 100%</t>
  </si>
  <si>
    <t>Anul precedent = 100%
Предыдущий год = 100%</t>
  </si>
  <si>
    <t>Impozite nete pe produse/ Чистые налоги на продукты</t>
  </si>
  <si>
    <t>Consumul final</t>
  </si>
  <si>
    <t>Конечное потребление</t>
  </si>
  <si>
    <t xml:space="preserve">Formarea brută de capital/ Валовое накопление </t>
  </si>
  <si>
    <t>RESURSE</t>
  </si>
  <si>
    <t>РЕСУРСЫ</t>
  </si>
  <si>
    <t>Producţia în preţuri de bază</t>
  </si>
  <si>
    <t>Выпуск в основных ценах</t>
  </si>
  <si>
    <t>Importul de bunuri şi servicii</t>
  </si>
  <si>
    <t>Импорт товаров и услуг</t>
  </si>
  <si>
    <t xml:space="preserve">Налоги на продукты </t>
  </si>
  <si>
    <t xml:space="preserve">Субсидии на продукты (-) </t>
  </si>
  <si>
    <t>UTILIZĂRI</t>
  </si>
  <si>
    <t>ИСПОЛЬЗОВАНИЕ</t>
  </si>
  <si>
    <t>Consumul intermediar</t>
  </si>
  <si>
    <t>Промежуточное потребление</t>
  </si>
  <si>
    <t>Расходы на конечное потребление</t>
  </si>
  <si>
    <t>Formarea brută de capital fix</t>
  </si>
  <si>
    <t>Валовое накопление основного капитала</t>
  </si>
  <si>
    <t>Variaţia stocurilor</t>
  </si>
  <si>
    <t xml:space="preserve">Изменение запасов </t>
  </si>
  <si>
    <t>Exportul de bunuri şi servicii</t>
  </si>
  <si>
    <t>Экспорт товаров и услуг</t>
  </si>
  <si>
    <t>PRODUSUL INTERN BRUT ÎN PREŢURI DE PIAŢĂ</t>
  </si>
  <si>
    <t>Produsul intern brut în preţuri de piaţă</t>
  </si>
  <si>
    <t xml:space="preserve">Валовой внутренний продукт в рыночных ценах </t>
  </si>
  <si>
    <t>Remunerarea salariaţilor</t>
  </si>
  <si>
    <t>Оплата труда работников</t>
  </si>
  <si>
    <t>Impozite pe producţie şi import</t>
  </si>
  <si>
    <t>Налоги на производство и импорт</t>
  </si>
  <si>
    <t xml:space="preserve">      - налоги на продукты </t>
  </si>
  <si>
    <t xml:space="preserve">      - alte impozite pe producţie</t>
  </si>
  <si>
    <t xml:space="preserve">      - другие налоги на производство</t>
  </si>
  <si>
    <t>Subvenţii (-)</t>
  </si>
  <si>
    <t>Субсидии (-)</t>
  </si>
  <si>
    <t xml:space="preserve">      din care:</t>
  </si>
  <si>
    <t xml:space="preserve">      - субсидии на продукты</t>
  </si>
  <si>
    <t xml:space="preserve">      - alte subvenţii pe producţie</t>
  </si>
  <si>
    <t xml:space="preserve">      - другие субсидии на производство</t>
  </si>
  <si>
    <t>в том числе:</t>
  </si>
  <si>
    <t>EXCEDENTUL BRUT DE EXPLOATARE/ VENITUL MIXT BRUT</t>
  </si>
  <si>
    <t xml:space="preserve">ВАЛОВАЯ  ПРИБЫЛЬ / ВАЛОВOЙ СМЕШАННЫЙ ДОХОД </t>
  </si>
  <si>
    <t>Excedentul brut de exploatare/ venitul mixt brut</t>
  </si>
  <si>
    <t>Валовая прибыль/ валовой смешанный доход</t>
  </si>
  <si>
    <t>VENITUL NAŢIONAL BRUT</t>
  </si>
  <si>
    <t>ВАЛОВОЙ НАЦИОНАЛЬНЫЙ  ДОХОД</t>
  </si>
  <si>
    <t>Venitul naţional brut</t>
  </si>
  <si>
    <t>Валовой национальный доход</t>
  </si>
  <si>
    <t>VENITUL NAŢIONAL DISPONIBIL BRUT</t>
  </si>
  <si>
    <t>ВАЛОВОЙ НАЦИОНАЛЬНЫЙ РАСПОЛАГАЕМЫЙ ДОХОД</t>
  </si>
  <si>
    <t>Venitul naţional disponibil brut</t>
  </si>
  <si>
    <t>Валовой национальный располагаемый доход</t>
  </si>
  <si>
    <t xml:space="preserve">Consumul final </t>
  </si>
  <si>
    <t xml:space="preserve">      - gospodăriile populaţiei</t>
  </si>
  <si>
    <t xml:space="preserve">      - домашние хозяйства</t>
  </si>
  <si>
    <t xml:space="preserve">      - administraţia publică </t>
  </si>
  <si>
    <t xml:space="preserve">      - государственное управление</t>
  </si>
  <si>
    <t xml:space="preserve">      - некоммерческие организации, обслуживающие домашние хозяйства</t>
  </si>
  <si>
    <t>ECONOMIA BRUTĂ</t>
  </si>
  <si>
    <t>ВАЛОВОЕ СБЕРЕЖЕНИЕ</t>
  </si>
  <si>
    <t xml:space="preserve">      - instituţii fără scop lucrativ în serviciul gospodăriilor populaţiei</t>
  </si>
  <si>
    <t xml:space="preserve">   в том числе:</t>
  </si>
  <si>
    <t xml:space="preserve">   din care:</t>
  </si>
  <si>
    <t>MODIFICĂRI ÎN PASIVE ŞI CAPITAL PROPRIU</t>
  </si>
  <si>
    <t>ИЗМЕНЕНИЯ В ПАССИВАХ И СТОИМОСТИ СОБСТВЕННОГО КАПИТАЛА</t>
  </si>
  <si>
    <t>Economia brută</t>
  </si>
  <si>
    <t>Валовое сбережение</t>
  </si>
  <si>
    <t>MODIFICĂRI ÎN ACTIVE</t>
  </si>
  <si>
    <t>ИЗМЕНЕНИЯ В АКТИВАХ</t>
  </si>
  <si>
    <t xml:space="preserve">Variaţia stocurilor   </t>
  </si>
  <si>
    <t>Изменение запасов</t>
  </si>
  <si>
    <t xml:space="preserve">Achiziţii minus cedări de active nefinanciare neproduse </t>
  </si>
  <si>
    <t>Приобретение минус выбытие непроизведенных нефинансовых активов</t>
  </si>
  <si>
    <t>CAPACITATEA (+) / NECESARUL (-) DE FINANŢARE</t>
  </si>
  <si>
    <t>КРЕДИТОВАНИЕ (+) / ЗАИМСТВОВАНИЕ (-)</t>
  </si>
  <si>
    <t>Конечное потребление домашних хозяйств -резидентов за рубежом</t>
  </si>
  <si>
    <t>Конечное потребление домашних хозяйств -нерезидентов на территории страны</t>
  </si>
  <si>
    <t>SOLDUL DE BUNURI ŞI SERVICII</t>
  </si>
  <si>
    <t>САЛЬДО ТОВАРОВ И УСЛУГ</t>
  </si>
  <si>
    <t>Consumul final al gospodăriilor populaţiei - rezidenţilor peste hotare</t>
  </si>
  <si>
    <t>Consumul final al gospodăriilor populaţiei - nerezidenţilor pe teritoriul ţării</t>
  </si>
  <si>
    <t>Soldul de bunuri şi servicii</t>
  </si>
  <si>
    <t>Сальдо товаров и услуг</t>
  </si>
  <si>
    <t>Remunerarea salariaţilor - nerezidenţilor de către rezidenţi</t>
  </si>
  <si>
    <t>Remunerarea salariaţilor - rezidenţilor de către nerezidenţi</t>
  </si>
  <si>
    <t>Оплата труда работников – нерезидентов резидентами</t>
  </si>
  <si>
    <t>Оплата труда работников – резидентов нерезидентами</t>
  </si>
  <si>
    <t>Transferurile capitale, primite</t>
  </si>
  <si>
    <t xml:space="preserve"> Капитальные трансферты, полученные</t>
  </si>
  <si>
    <t>Transferurile capitale, transmise (-)</t>
  </si>
  <si>
    <t xml:space="preserve"> Капитальные трансферты, переданные (-)</t>
  </si>
  <si>
    <t xml:space="preserve">CAPACITATEA (+) / NECESARUL (-) DE FINANŢARE </t>
  </si>
  <si>
    <t>Societăţi nefinanciare</t>
  </si>
  <si>
    <t>Нефинансовые корпорации</t>
  </si>
  <si>
    <t>Societăţi financiare</t>
  </si>
  <si>
    <t>Финансовые корпорации</t>
  </si>
  <si>
    <t>Государственное управление</t>
  </si>
  <si>
    <t>Instituţii fără scop lucrativ în serviciul gospodăriilor populaţiei</t>
  </si>
  <si>
    <t>Некоммерческие организации, обслуживающие домашние хозяйства</t>
  </si>
  <si>
    <t>Gospodăriile populaţiei</t>
  </si>
  <si>
    <t>Домашние хозяйства</t>
  </si>
  <si>
    <t>TOTAL</t>
  </si>
  <si>
    <t>ВСЕГО</t>
  </si>
  <si>
    <t>Producţia  în preţuri de bază</t>
  </si>
  <si>
    <t> РЕСУРСЫ</t>
  </si>
  <si>
    <t>Валовая добавленная стоимость</t>
  </si>
  <si>
    <t>Другие налоги на производство</t>
  </si>
  <si>
    <t>Другие субсидии на производство (-)</t>
  </si>
  <si>
    <t>EXCEDENTUL BRUT DE EXPLOATARE</t>
  </si>
  <si>
    <t xml:space="preserve">ВАЛОВАЯ ПРИБЫЛЬ </t>
  </si>
  <si>
    <t>VENITUL MIXT BRUT</t>
  </si>
  <si>
    <t>ВАЛОВOЙ СМЕШАННЫЙ ДОХОД</t>
  </si>
  <si>
    <t>Alte impozite pe producţie</t>
  </si>
  <si>
    <t>Alte subvenţii pe producţie (-)</t>
  </si>
  <si>
    <t>Valoarea adăugată brută</t>
  </si>
  <si>
    <t>Excedentul brut de exploatare</t>
  </si>
  <si>
    <t>Валовая прибыль</t>
  </si>
  <si>
    <t>Venitul mixt brut</t>
  </si>
  <si>
    <t>Валовой смешанный доход</t>
  </si>
  <si>
    <t>Venituri din proprietate primite</t>
  </si>
  <si>
    <t>Доходы от собственности, полученные</t>
  </si>
  <si>
    <t>Доходы от собственности, выплаченные</t>
  </si>
  <si>
    <t>Venituri din proprietate plătite</t>
  </si>
  <si>
    <t>Transferuri curente primite</t>
  </si>
  <si>
    <t>ВАЛОВOЙ РАСПОЛАГАЕМЫЙ ДОХОД</t>
  </si>
  <si>
    <t>Текущие трансферты полученные</t>
  </si>
  <si>
    <t>Transferuri curente transmise</t>
  </si>
  <si>
    <t>Venitul disponibil brut</t>
  </si>
  <si>
    <t>Валовой располагаемый доход</t>
  </si>
  <si>
    <t>Корректировка на изменение чистой стоимости активов домашних хозяйств в пенсионных фондах</t>
  </si>
  <si>
    <t>VENITUL DISPONIBIL AJUSTAT BRUT</t>
  </si>
  <si>
    <t>СКОРРЕКТИРОВАННЫЙ ВАЛОВОЙ РАСПОЛАГАЕМЫЙ ДОХОД</t>
  </si>
  <si>
    <t>Transferurile sociale în natură, primite</t>
  </si>
  <si>
    <t>Социальные трансферты в натуре, полученные</t>
  </si>
  <si>
    <t>Transferurile sociale în natură, transmise</t>
  </si>
  <si>
    <t>Социальные трансферты в натуре, переданные</t>
  </si>
  <si>
    <t>Consumul final efectiv</t>
  </si>
  <si>
    <t xml:space="preserve"> ECONOMIA BRUTĂ</t>
  </si>
  <si>
    <t>ВАЛОВOЕ СБЕРЕЖЕНИE</t>
  </si>
  <si>
    <t>Фактическое конечное потребление</t>
  </si>
  <si>
    <t xml:space="preserve">Venitul disponibil ajustat brut </t>
  </si>
  <si>
    <t>Скорректированный валовой располагаемый доход</t>
  </si>
  <si>
    <t>Ajustări pentru modificările activelor nete ale gospodăriilor populaţiei în fondurile de pensii</t>
  </si>
  <si>
    <t>Bаловoе сбережениe</t>
  </si>
  <si>
    <t>Achitiziţii minus cedări de active nefinanciare neproduse</t>
  </si>
  <si>
    <t>Transferurile capitale primite</t>
  </si>
  <si>
    <t>Transferurile capitale transmise (-)</t>
  </si>
  <si>
    <t>A</t>
  </si>
  <si>
    <t>Agricultură, silvicultură şi pescuit</t>
  </si>
  <si>
    <t>B</t>
  </si>
  <si>
    <t>Industria extractivă</t>
  </si>
  <si>
    <t>C</t>
  </si>
  <si>
    <t>Industria prelucrătoare</t>
  </si>
  <si>
    <t>D</t>
  </si>
  <si>
    <t>Producţia şi furnizarea de energie electrică şi termică, gaze, apă caldă şi aer condiţionat</t>
  </si>
  <si>
    <t>E</t>
  </si>
  <si>
    <t>Distribuţia apei; salubritate, gestionarea deşeurilor, activităţi de decontaminare</t>
  </si>
  <si>
    <t>F</t>
  </si>
  <si>
    <t>Construcţii</t>
  </si>
  <si>
    <t>G</t>
  </si>
  <si>
    <t>Comerţ cu ridicata şi cu amănuntul; întreţinerea şi repararea autovehiculelor şi a motocicletelor</t>
  </si>
  <si>
    <t>H</t>
  </si>
  <si>
    <t>Transport şi depozitare</t>
  </si>
  <si>
    <t>I</t>
  </si>
  <si>
    <t>Activități de cazare și alimentație publică</t>
  </si>
  <si>
    <t>J</t>
  </si>
  <si>
    <t>Informaţii şi comunicaţii</t>
  </si>
  <si>
    <t>K</t>
  </si>
  <si>
    <t>Activități financiare și de asigurări</t>
  </si>
  <si>
    <t>L</t>
  </si>
  <si>
    <t>Tranzacţii imobiliare</t>
  </si>
  <si>
    <t>M</t>
  </si>
  <si>
    <t>Activităţi profesionale, ştiinţifice şi tehnice</t>
  </si>
  <si>
    <t>N</t>
  </si>
  <si>
    <t>Activităţi de servicii administrative şi activităţi de servicii suport</t>
  </si>
  <si>
    <t>O</t>
  </si>
  <si>
    <t>Administraţie publică şi apărare; asigurări sociale obligatorii</t>
  </si>
  <si>
    <t>P</t>
  </si>
  <si>
    <t>Învăţământ</t>
  </si>
  <si>
    <t>Q</t>
  </si>
  <si>
    <t>Sănătate şi asistenţă socială</t>
  </si>
  <si>
    <t>R</t>
  </si>
  <si>
    <t>Artă, activități de recreere și de agrement</t>
  </si>
  <si>
    <t>S</t>
  </si>
  <si>
    <t>Alte activităţi de servicii</t>
  </si>
  <si>
    <t>T</t>
  </si>
  <si>
    <t>Сельское, лесное и рыбное хозяйство</t>
  </si>
  <si>
    <t>Добыча полезных ископаемых</t>
  </si>
  <si>
    <t>Обрабатывающая промышленность</t>
  </si>
  <si>
    <t>Производство и обеспечение электро- и теплоэнергией, газом, горячей водой; кондиционирование воздуха</t>
  </si>
  <si>
    <t>Водоснабжение; очистка и обработка отходов и восстановительные работы</t>
  </si>
  <si>
    <t>Строительство</t>
  </si>
  <si>
    <t>Оптовая и розничная торговля; техническое обслуживание и ремонт автотранспортных средств и мотоциклов</t>
  </si>
  <si>
    <t>Транспорт и хранение</t>
  </si>
  <si>
    <t>Информационные услуги и связь</t>
  </si>
  <si>
    <t>Финансовая и страховая деятельность</t>
  </si>
  <si>
    <t>Операции с недвижимым имуществом</t>
  </si>
  <si>
    <t>Профессиональная, научная и техническая деятельность</t>
  </si>
  <si>
    <t>Административная деятельность и дополнительные услуги в данной области</t>
  </si>
  <si>
    <t>Государственное управление и оборона; обязательное социальное страхование</t>
  </si>
  <si>
    <t>Образование</t>
  </si>
  <si>
    <t>Здравоохранение и социальные услуги</t>
  </si>
  <si>
    <t>Предоставление прочих видов услуг</t>
  </si>
  <si>
    <t>Деятельность домашних хозяйств, нанимающих домашнюю прислугу и производящих товары и услуги для собственного потребления</t>
  </si>
  <si>
    <t xml:space="preserve">Administraţia publică </t>
  </si>
  <si>
    <t>Instituţii fără scop lucrativ în  serviciul gospodăriilor populaţiei</t>
  </si>
  <si>
    <t>Administraţia publică</t>
  </si>
  <si>
    <t xml:space="preserve">Impozite nete pe produse </t>
  </si>
  <si>
    <t xml:space="preserve">Чистые налоги на продукты </t>
  </si>
  <si>
    <t>S.11</t>
  </si>
  <si>
    <t>S.12</t>
  </si>
  <si>
    <t>S.13</t>
  </si>
  <si>
    <t>S.14</t>
  </si>
  <si>
    <t>S.15</t>
  </si>
  <si>
    <t>S.2</t>
  </si>
  <si>
    <t>P.6</t>
  </si>
  <si>
    <t>P.1</t>
  </si>
  <si>
    <t>P.2</t>
  </si>
  <si>
    <t>B.1</t>
  </si>
  <si>
    <t>D.1</t>
  </si>
  <si>
    <t>D.2</t>
  </si>
  <si>
    <t>D.21</t>
  </si>
  <si>
    <t>D.29</t>
  </si>
  <si>
    <t>D.3</t>
  </si>
  <si>
    <t>Subvenţii (-)/ Субсидии (-)</t>
  </si>
  <si>
    <t>D.31</t>
  </si>
  <si>
    <t>D.39</t>
  </si>
  <si>
    <t>B.2/B.3</t>
  </si>
  <si>
    <t>D.4</t>
  </si>
  <si>
    <t>B.5</t>
  </si>
  <si>
    <t>D.5</t>
  </si>
  <si>
    <t>D.61</t>
  </si>
  <si>
    <t>D.62</t>
  </si>
  <si>
    <t>D.7</t>
  </si>
  <si>
    <t>B.6</t>
  </si>
  <si>
    <t>P.3</t>
  </si>
  <si>
    <t>D.8</t>
  </si>
  <si>
    <t>B.8</t>
  </si>
  <si>
    <t>P.51</t>
  </si>
  <si>
    <t>P.52</t>
  </si>
  <si>
    <t>P.53</t>
  </si>
  <si>
    <t>K.2</t>
  </si>
  <si>
    <t>B.9</t>
  </si>
  <si>
    <t>Comerţ cu ridicata şi cu amănuntul; întreţinerea şi repararea autovehiculelor şi a motocicletelor, transport şi depozitare, activități de cazare și alimentație publică</t>
  </si>
  <si>
    <t>Industria extractivă, industria prelucrătoare, producţia şi furnizarea de energie electrică şi termică, gaze, apă caldă şi aer condiţionat, distribuţia apei; salubritate, gestionarea deşeurilor, activităţi de decontaminare</t>
  </si>
  <si>
    <t>Добыча полезных ископаемых, oбрабатывающая промышленность, производство и обеспечение электро- и теплоэнергией, газом, горячей водой; кондиционирование воздуха,  водоснабжение; очистка и обработка отходов и восстановительные работы</t>
  </si>
  <si>
    <t>Activități financiare şi asigurări</t>
  </si>
  <si>
    <t>Финансовая деятельность и страхование</t>
  </si>
  <si>
    <t>Activităţi profesionale, ştiinţifice şi tehnice, activităţi de servicii administrative şi activităţi de servicii suport</t>
  </si>
  <si>
    <t>Профессиональная, научная и техническая деятельность, административная деятельность и дополнительные услуги в данной области</t>
  </si>
  <si>
    <t>Administraţie publică şi apărare; asigurări sociale obligatorii, învăţământ, sănătate şi asistenţă socială</t>
  </si>
  <si>
    <t>Государственное управление и оборона; обязательное социальное страхование, образование, здравоохранение и социальные услуги</t>
  </si>
  <si>
    <t>Искусство, развлечения и отдых, предоставление прочих видов услуг, деятельность домашних хозяйств, нанимающих домашнюю прислугу и производящих товары и услуги для собственного потребления, деятельность экстратерриториальных организаций и органов</t>
  </si>
  <si>
    <t>M, N</t>
  </si>
  <si>
    <t>Чистые налоги на продукты</t>
  </si>
  <si>
    <t>Impozite nete pe produse</t>
  </si>
  <si>
    <t>Добыча полезных ископаемых, обрабатывающая промышленность, производство и обеспечение электро- и теплоэнергией, газом, горячей водой; кондиционирование воздуха, водоснабжение; очистка и обработка отходов и восстановительные работы</t>
  </si>
  <si>
    <t>Învăţământ, sănătate şi asistenţă socială</t>
  </si>
  <si>
    <t>Образование, здравоохранение и социальные услуги</t>
  </si>
  <si>
    <t>Artă, activități de recreere și de agrement, alte activităţi de servicii</t>
  </si>
  <si>
    <t>Regiuni de dezvoltare</t>
  </si>
  <si>
    <t>Регионы  развития</t>
  </si>
  <si>
    <t>Activități economice</t>
  </si>
  <si>
    <t>Виды деятельности</t>
  </si>
  <si>
    <t xml:space="preserve"> Producţia şi furnizarea de energie electrică şi termică, gaze, apă caldă şi aer condiţionat</t>
  </si>
  <si>
    <t xml:space="preserve">-  contul de bunuri şi servicii; </t>
  </si>
  <si>
    <t>-  счет товаров и услуг;</t>
  </si>
  <si>
    <t>-  contul de producţie;</t>
  </si>
  <si>
    <t>-  счет производства;</t>
  </si>
  <si>
    <t>-  contul de exploatare;</t>
  </si>
  <si>
    <t>-  счет образования доходов;</t>
  </si>
  <si>
    <t>-  счет первичного распределения доходов;</t>
  </si>
  <si>
    <t>-  contul de utilizare a venitului disponibil brut;</t>
  </si>
  <si>
    <t xml:space="preserve">-  счет использования валового располагаемого дохода; </t>
  </si>
  <si>
    <t>-  contul de redistribuire a veniturilor în natură;</t>
  </si>
  <si>
    <t>-  счет перераспределения доходов в натуральной форме;</t>
  </si>
  <si>
    <t>-  contul de utilizare a venitului disponibil ajustat brut;</t>
  </si>
  <si>
    <t>- счет использования скорректированного валового располагаемого дохода;</t>
  </si>
  <si>
    <t>-  contul de capital;</t>
  </si>
  <si>
    <t>-  счет операций с капиталом;</t>
  </si>
  <si>
    <t xml:space="preserve">-  conturile restului lumii. </t>
  </si>
  <si>
    <t>-  счета остального мира.</t>
  </si>
  <si>
    <t xml:space="preserve"> din care:</t>
  </si>
  <si>
    <t>Текущие трансферты переданные</t>
  </si>
  <si>
    <t>Валовой внутренний региональный продукт</t>
  </si>
  <si>
    <t>D.9</t>
  </si>
  <si>
    <t>Valoarea adăugată brută
Валовая добавленная стоимость</t>
  </si>
  <si>
    <t>Contul de exploatare
Счёт образования доходов</t>
  </si>
  <si>
    <t>Contul de distribuire primară a veniturilor
Счёт первичного распределения доходов</t>
  </si>
  <si>
    <t>Excedentul brut de exploatare/ venitul mixt brut
Валовая прибыль/ валовой смешанный доход</t>
  </si>
  <si>
    <t>Remunerarea salariaţilor
Оплата труда работников</t>
  </si>
  <si>
    <t>Alte impozite pe producţie 
Другие налоги на производство</t>
  </si>
  <si>
    <t>Impozite pe producţie şi import
Налоги на производство и импорт</t>
  </si>
  <si>
    <t>Impozite pe produse
Налоги на продукты</t>
  </si>
  <si>
    <t>Subvenţii pe produse
Субсидии на продукты</t>
  </si>
  <si>
    <t>Alte subvenţii pe producţie
Другие субсидии на производство</t>
  </si>
  <si>
    <t>Contul de distribuire secundară a veniturilor
Счёт вторичного распределения доходов</t>
  </si>
  <si>
    <t>Soldul veniturilor primare (brut)/ Venitul naţional brut
Сальдо первичных доходов (валовое)/ валовой национальный доход</t>
  </si>
  <si>
    <t>Cotizaţii sociale
Отчисления на социальное страхование</t>
  </si>
  <si>
    <t>Prestaţii sociale alte decît cele în natură
Социальные пособия, кроме социальных трансфертов в натуральной форме</t>
  </si>
  <si>
    <t>Alte transferuri curente
Другие текущие трансферты</t>
  </si>
  <si>
    <t>Contul de utilizare a venitului disponibil brut
Счёт использования валового располагаемого дохода</t>
  </si>
  <si>
    <t>Venitul disponibil brut
Валовой располагаемый доход</t>
  </si>
  <si>
    <t>Cheltuieli pentru consumul final
Расходы на конечное потребление</t>
  </si>
  <si>
    <t>Formarea brută de capital fix
Валовое накопление основного капитала</t>
  </si>
  <si>
    <t>Procurarea netă a valorilor de preţ
Приобретение минус выбытие ценностей</t>
  </si>
  <si>
    <t>Transferuri capitale primite
Капитальные трансферты полученные</t>
  </si>
  <si>
    <t>Transferuri capitale transmise (-)
Капитальные трансферты переданные (-)</t>
  </si>
  <si>
    <t>Rate specifice conturilor naţionale</t>
  </si>
  <si>
    <t>1)</t>
  </si>
  <si>
    <t>Валовое накопление основного капитала сектора нефинансовых корпораций /  валовую добавленную стоимость сектора нефинансовых корпораций х 100.</t>
  </si>
  <si>
    <t>2)</t>
  </si>
  <si>
    <t xml:space="preserve"> (Economia brută+Transferuri nete de capital)/ (Formarea brută de capital fix + Variaţia stocurilor + Achiziţii minus cedări de active neproduse) x 100 pentru sectorul societăţilor nefinanciare</t>
  </si>
  <si>
    <t>3)</t>
  </si>
  <si>
    <t xml:space="preserve"> Capacitatea (+) sau necesarul (-)  de finanţare  a gospodăriilor populaţiei/ Venitul disponibil brut al gospodăriilor populaţiei x 100.</t>
  </si>
  <si>
    <t>4)</t>
  </si>
  <si>
    <t>Economia brută a gospodăriilor populaţiei/Venitul disponibil brut al gospodăriilor populaţiei x 100.</t>
  </si>
  <si>
    <t>5)</t>
  </si>
  <si>
    <t xml:space="preserve"> Capacitatea (+) sau (necesarul) (-)  de finanţare a (al) economiei naţionale/ Venitul disponibil brut al economiei naţionale x 100.</t>
  </si>
  <si>
    <t>6)</t>
  </si>
  <si>
    <t xml:space="preserve"> (Total excedent brut de exploatare + Venit mixt)/ Valoarea adăugată brută a economiei naþionale x 100.</t>
  </si>
  <si>
    <t>7)</t>
  </si>
  <si>
    <t>(Impozite pe producţie şi importuri + Impozite curente pe venit, pe patrimoniu etc.)/ Produsul intern brut x 100.</t>
  </si>
  <si>
    <t>8)</t>
  </si>
  <si>
    <t>Cotizaţiile sociale efective în sarcina angajatorilor primite de administraţiile publice/Produsul intern brut x 100.</t>
  </si>
  <si>
    <t>9)</t>
  </si>
  <si>
    <t>Produsul intern brut regional</t>
  </si>
  <si>
    <t>Centru
Центр</t>
  </si>
  <si>
    <t>Total
Всего</t>
  </si>
  <si>
    <t>Impozite curente pe venit şi patrimoniu
Текущие подоходные налоги, налоги на имущество</t>
  </si>
  <si>
    <t xml:space="preserve">Nord
Север </t>
  </si>
  <si>
    <t>Total
 Всего</t>
  </si>
  <si>
    <t>Operaţiunile şi soldurile conturilor
Операции и балансирующие статьи</t>
  </si>
  <si>
    <t>Contul de producţie/ contul exterior de bunuri şi servicii
Счёт производства/ счёт внешних операций  с товарами и услугами</t>
  </si>
  <si>
    <t xml:space="preserve">Exportul de bunuri şi servicii
Экспорт товаров и услуг </t>
  </si>
  <si>
    <t>Producţia de bunuri şi servicii
Выпуск товаров и услуг</t>
  </si>
  <si>
    <t>Consumul intermediar
Промежуточное потребление</t>
  </si>
  <si>
    <t xml:space="preserve">Impozite pe produse
Налоги на продукты </t>
  </si>
  <si>
    <t>Alte impozite pe producţie
Другие налоги на производство</t>
  </si>
  <si>
    <t xml:space="preserve">Alte subvenţii pe producţie
Другие субсидии на производство  </t>
  </si>
  <si>
    <t>Venituri din proprietate/
Доходы от собственности</t>
  </si>
  <si>
    <t>Ajustări pentru modificările activelor nete ale gospodăriilor populaţiei în fondurile de pensii
Корректировка на изменение чистой стоимости активов домашних хозяйств в пенсионных фондах</t>
  </si>
  <si>
    <t>Economia brută
Валовое сбережение</t>
  </si>
  <si>
    <t>Contul de capital
Счёт операций с капиталом</t>
  </si>
  <si>
    <t xml:space="preserve">Variaţia stocurilor
Изменение запасов </t>
  </si>
  <si>
    <t>Achiziţii minus cedări de active nefinanciare neproduse
Приобретение минус выбытие непроизведенных нефинансовых активов</t>
  </si>
  <si>
    <t>Capacitatea (+)/ necesarul (-) de finanţare
Кредитование (+)/ заимствование (-)</t>
  </si>
  <si>
    <t>Venituri din proprietate
Доходы от собственности</t>
  </si>
  <si>
    <t>Variaţia stocurilor
Изменение запасов</t>
  </si>
  <si>
    <t>procente</t>
  </si>
  <si>
    <t>проценты</t>
  </si>
  <si>
    <t>Total valoarea adăugată brută</t>
  </si>
  <si>
    <t>B,C,D,E</t>
  </si>
  <si>
    <t>Счета разрабатываются в целом по экономике, по видам экономической деятельности и институциональным секторам.</t>
  </si>
  <si>
    <t>Всего валовая добавленная стоимость</t>
  </si>
  <si>
    <t>Centru</t>
  </si>
  <si>
    <t>Центр</t>
  </si>
  <si>
    <t>Mun. Chișinău</t>
  </si>
  <si>
    <t>Nord</t>
  </si>
  <si>
    <t xml:space="preserve">Север </t>
  </si>
  <si>
    <t>Sud</t>
  </si>
  <si>
    <t xml:space="preserve">Юг     </t>
  </si>
  <si>
    <t>Total</t>
  </si>
  <si>
    <t>Всего</t>
  </si>
  <si>
    <t xml:space="preserve">АТО Гагаузия  </t>
  </si>
  <si>
    <t>Valoarea adăugată brută/ Валовая добавленная стоимость</t>
  </si>
  <si>
    <t xml:space="preserve">Exportul net/ Чистый экспорт </t>
  </si>
  <si>
    <t xml:space="preserve">Всего </t>
  </si>
  <si>
    <t>G,H,I</t>
  </si>
  <si>
    <t>R,S</t>
  </si>
  <si>
    <t>P,Q</t>
  </si>
  <si>
    <t>M,N</t>
  </si>
  <si>
    <t>B, C, D, E</t>
  </si>
  <si>
    <t>G, H, I</t>
  </si>
  <si>
    <t>O, P, Q</t>
  </si>
  <si>
    <t>R, S, T, U</t>
  </si>
  <si>
    <t>Оплата труда работников, включая  „Остальной мир”</t>
  </si>
  <si>
    <t>Remunerarea salariaţilor, inclusiv „Restul lumii”</t>
  </si>
  <si>
    <t>Venituri din proprietate primite de la „Restul lumii”</t>
  </si>
  <si>
    <t>Venituri din proprietate transmise „Restului lumii”</t>
  </si>
  <si>
    <t>Доходы от собственности, полученные от „Остального мира”</t>
  </si>
  <si>
    <t>Доходы от собственности,  переданные „Остальному  миру”</t>
  </si>
  <si>
    <t>Transferuri curente primite de la „Restul lumii”</t>
  </si>
  <si>
    <t>Transferuri curente transmise „Restului  lumii”</t>
  </si>
  <si>
    <t>Текущие трансферты,  переданные  „Остальному миру”</t>
  </si>
  <si>
    <t>Текущие трансферты, полученные от „Остального мира”</t>
  </si>
  <si>
    <t>Transferurile capitale primite de la „Restul lumii”</t>
  </si>
  <si>
    <t>Transferurile capitale transmise „Restului lumii”(-)</t>
  </si>
  <si>
    <t>Капитальные трансферты, полученные от „Остального мира”</t>
  </si>
  <si>
    <t>Капитальные трансферты, переданные „Остальному миру”(-)</t>
  </si>
  <si>
    <t>Veniturile din proprietate plătite „Restului lumii”</t>
  </si>
  <si>
    <t>Transferurile curente transmise „Restului lumii”</t>
  </si>
  <si>
    <t>Veniturile din proprietate primite de la „Restul lumii”</t>
  </si>
  <si>
    <t>Transferurile curente primite de la „Restul lumii”</t>
  </si>
  <si>
    <t>SOLDUL OPERAŢIUNILOR CURENTE CU „RESTUL LUMII”</t>
  </si>
  <si>
    <t>Доходы от собственности, выплаченные „Остальному миру”</t>
  </si>
  <si>
    <t>Текущие трансферты, переданные „Остальному миру”</t>
  </si>
  <si>
    <t>САЛЬДО ТЕКУЩИХ ОПЕРАЦИЙ С „ОСТАЛЬНЫМ МИРОМ”</t>
  </si>
  <si>
    <t>Soldul operaţiunilor curente cu „Restul lumii”</t>
  </si>
  <si>
    <t>Сальдо текущих операций с „Остальным  миром”</t>
  </si>
  <si>
    <t>Оплата труда работников, включая „Остальной мир”</t>
  </si>
  <si>
    <t>(Валовое сбережение + чистые капитальные трансферты)/ (валовое накопление основного капитала + изменение запасов + приобретение минус выбытие непроизведенных финансовых активов) x100 сектора нефинансовых корпораций</t>
  </si>
  <si>
    <t>(Валовая прибыль + валовой смешанный доход)/валовая добавленная стоимость национальной экономики x 100</t>
  </si>
  <si>
    <t>(Налоги на производство и импорт + текущие налоги на доходы, имущество и т.д.)/ валовой внутренний продукт x 100</t>
  </si>
  <si>
    <t>Кредитование (+) или заимствование (-) национальной экономики / валовой внутренний продукт x 100</t>
  </si>
  <si>
    <t>Фактические отчисления работадателей на социальное  страхование в сектор госудаственнго управления/валовой внутренний продукт x 100</t>
  </si>
  <si>
    <t>Валовой региональный продукт</t>
  </si>
  <si>
    <t>Регионы развития</t>
  </si>
  <si>
    <t>VENITUL DISPONIBIL BRUT</t>
  </si>
  <si>
    <t>Деятельность по размещению и общественному питанию</t>
  </si>
  <si>
    <t>Оптовая и розничная торговля; техническое обслуживание и ремонт автотранспортных средств и мотоциклов, транспорт и хранение, деятельность по размещению и общественному питанию</t>
  </si>
  <si>
    <t>Искусство, развлечения и отдых</t>
  </si>
  <si>
    <t>Искусство, развлечения и отдых, предоставление прочих видов услуг</t>
  </si>
  <si>
    <t>Indicii volumului fizic
Индексы физического объема
%</t>
  </si>
  <si>
    <t>Мун. Кишинэу</t>
  </si>
  <si>
    <t>UTA Găgăuzia</t>
  </si>
  <si>
    <t>PRODUSUL INTERN BRUT</t>
  </si>
  <si>
    <t>PRODUSUL INTERN BRUT ÎN PREȚURI DE PIAȚĂ</t>
  </si>
  <si>
    <t>ВАЛОВОЙ ВНУТРЕННИЙ ПРОДУКТ В РЫНОЧНЫХ ЦЕНАХ</t>
  </si>
  <si>
    <t>Contul de producţie pentru sectorul întreprinderilor mici şi mijlocii</t>
  </si>
  <si>
    <t>Счëт производства по сектору малых и средних предприятий</t>
  </si>
  <si>
    <t>САЛЬДО ПЕРВИЧНЫХ ДОХОДОВ (ВАЛОВОЕ)</t>
  </si>
  <si>
    <t>SOLDUL VENITURILOR PRIMARE (BRUT)</t>
  </si>
  <si>
    <t>Soldul veniturilor primare (brut)</t>
  </si>
  <si>
    <t>Сальдо первичных доходов (валовое)</t>
  </si>
  <si>
    <t xml:space="preserve">SIFIM se distribuie între consumul intermediar, divizat pe activități economice și consumul final al gospodăriilor populației, administrației publice și instituțiilor fără scop lucrativ în serviciul gospodăriilor populației. </t>
  </si>
  <si>
    <t>УФПИК распределяется на промежуточное потребление в разрезе видов экономической деятельности и на конечное потребление домашних хозяйств, государственного управления и некоммерческих организаций, обслуживающих домашние хозяйства.</t>
  </si>
  <si>
    <t>Impozite pe produse</t>
  </si>
  <si>
    <t>Subvenţii pe produse (-)</t>
  </si>
  <si>
    <t xml:space="preserve">      - impozite pe produse</t>
  </si>
  <si>
    <t xml:space="preserve">      - subvenţii pe produse</t>
  </si>
  <si>
    <t>Indicii volumului fizic total
Индексы физического объема всего
%</t>
  </si>
  <si>
    <t xml:space="preserve">Municipiul Chișinău
Муниципий Кишинэу     </t>
  </si>
  <si>
    <t xml:space="preserve">Sud
Юг   </t>
  </si>
  <si>
    <t xml:space="preserve">UTA Găgăuzia
АТО Гагаузия  </t>
  </si>
  <si>
    <t xml:space="preserve">Centru
</t>
  </si>
  <si>
    <t xml:space="preserve">Municipiul Chișinău
</t>
  </si>
  <si>
    <t xml:space="preserve">Nord
</t>
  </si>
  <si>
    <t xml:space="preserve">Sud
          </t>
  </si>
  <si>
    <t xml:space="preserve">UTA Găgăuzia
</t>
  </si>
  <si>
    <t xml:space="preserve">Total
</t>
  </si>
  <si>
    <t>PIBR,
prețuri curente, mii lei
ВВРП
 текущие цены, мил. лей</t>
  </si>
  <si>
    <t>Pe locuitor
На душу населения</t>
  </si>
  <si>
    <t>Муниципий Кишинэу</t>
  </si>
  <si>
    <t>Север</t>
  </si>
  <si>
    <t>Юг</t>
  </si>
  <si>
    <t>АТО Гэгэузия</t>
  </si>
  <si>
    <t>pentru diagrama Modificarile PIRB si PIRB pe locuitor</t>
  </si>
  <si>
    <t>PIRB</t>
  </si>
  <si>
    <t>PIRB pe locuitor</t>
  </si>
  <si>
    <t>R.D.NORD</t>
  </si>
  <si>
    <t>R.D.CENTRU</t>
  </si>
  <si>
    <t>R.D. SUD</t>
  </si>
  <si>
    <t>UTA GĂGĂUZIA</t>
  </si>
  <si>
    <t>MUN.CHIȘINĂU</t>
  </si>
  <si>
    <t>Indicele disparitatii</t>
  </si>
  <si>
    <t>curent</t>
  </si>
  <si>
    <t>comp</t>
  </si>
  <si>
    <t>Sectorul întreprinderilor mici şi mijlocii</t>
  </si>
  <si>
    <t>preţuri curente, mii lei</t>
  </si>
  <si>
    <t>текущие цены, тыс. лей</t>
  </si>
  <si>
    <t>B:E</t>
  </si>
  <si>
    <t xml:space="preserve"> G÷T</t>
  </si>
  <si>
    <t>B-E</t>
  </si>
  <si>
    <t>G-T</t>
  </si>
  <si>
    <t>BCDE</t>
  </si>
  <si>
    <t>str</t>
  </si>
  <si>
    <t>în procente, față de anul precedent</t>
  </si>
  <si>
    <t>в процентах, к предыдущему году</t>
  </si>
  <si>
    <t>текущие цены, тыс.  лей</t>
  </si>
  <si>
    <t>BIROUL NAŢIONAL DE STATISTICĂ
AL REPUBLICII MOLDOVA</t>
  </si>
  <si>
    <t>U.M.</t>
  </si>
  <si>
    <t>Excedentul brut de exploatare/ 
venitul mixt brut
Валовая прибыль/ 
валовой смешанный доход</t>
  </si>
  <si>
    <t>Contul de producţie/ contul exterior 
de bunuri şi servicii
Счёт производства/ счёт внешних операций  с товарами и услугами</t>
  </si>
  <si>
    <t>8.1. Produsul intern brut regional</t>
  </si>
  <si>
    <t>5.1.</t>
  </si>
  <si>
    <t>5.2.</t>
  </si>
  <si>
    <t>Produsul intern brut pe forme de proprietate, %</t>
  </si>
  <si>
    <t>8.1.</t>
  </si>
  <si>
    <t>8.2.</t>
  </si>
  <si>
    <t>8.4.</t>
  </si>
  <si>
    <t>8.5.</t>
  </si>
  <si>
    <t>8.3.</t>
  </si>
  <si>
    <t>Валовой внутренний продукт по формам собственности, %</t>
  </si>
  <si>
    <t>Валовой внутренний продукт по формам собственности, млн. леев</t>
  </si>
  <si>
    <t>Специфические индексы характеризующие национальные счета</t>
  </si>
  <si>
    <t>Figura 8.8. Contribuția regiunilor de dezvoltare la formarea valorii adăugate brute a agriculturii, silviculturii și pescuitului (secțiunea A din CAEM-2)</t>
  </si>
  <si>
    <t>Figura 8.9. Contribuția regiunilor de dezvoltare la formarea valorii adăugate brute a industriei (secțiunile B÷E din CAEM-2)</t>
  </si>
  <si>
    <t>Figura 8.10. Contribuția regiunilor de dezvoltare la formarea valorii adăugate brute a construcțiilor (secțiunea F din CAEM-2)</t>
  </si>
  <si>
    <t>Figura 8.11. Contribuția regiunilor de dezvoltare la formarea valorii adăugate brute a serviciilor (secțiunile G÷T din CAEM-2)</t>
  </si>
  <si>
    <t>Principalele concepte și definiţii ale Sistemului Conturilor Naţionale</t>
  </si>
  <si>
    <t>Produsul intern brut regional (PIBR)</t>
  </si>
  <si>
    <t>Основные понятия и определения Системы Национальных Счетов</t>
  </si>
  <si>
    <t>Валовой внутренний региональный продукт (ВВРП)</t>
  </si>
  <si>
    <t>Основные понятия и определения 
Системы Национальных Счетов (СНС)</t>
  </si>
  <si>
    <t>Principalele concepte și definiţii 
ale Sistemului Conturilor Naţionale (SCN)</t>
  </si>
  <si>
    <t xml:space="preserve"> Capacitatea (+) sau necesarul (-) de finanţare a (al) economiei naționale/ Produsul intern brut x 100.</t>
  </si>
  <si>
    <t>Activităţi ale gospodăriilor casnice în calitate de angajator de personal casnic; activităţi ale gospodăriilor casnice de producere de bunuri şi servicii destinate consumului propriu</t>
  </si>
  <si>
    <t>Arta, activități de recreere şi de agrement, alte activităţi de servicii, activităţi ale gospodăriilor casnice în calitate de angajator de personal casnic; activităţi ale gospodăriilor casnice de producere de bunuri şi servicii destinate consumului propriu, activităţi ale organizaţiilor şi organismelor extrateritoriale</t>
  </si>
  <si>
    <t>Formarea brută de capital fix a sectorului societăţilor nefinanciare/ Valoarea adăugată brută a sectorului societăţilor nefinanciare x 100.</t>
  </si>
  <si>
    <t>PREFAŢĂ</t>
  </si>
  <si>
    <t>ПРЕДИСЛОВИЕ</t>
  </si>
  <si>
    <t>В таблице интегрированных экономических счетов отражены основные стоимостные межсекториальные потоки в экономике.
По вертикали приведены институциональные сектора, а по горизонтали - основные экономические операции и балансирующие статьи соответствующего счёта. В правой части таблицы отражены показатели ресурсов, в левой - показатели использования.
Для наглядности показатели ресурсов и использования, относящиеся к одному и тому же счету, выделены одним цветом.</t>
  </si>
  <si>
    <t>ВАЛОВАЯ ДОБАВЛЕННАЯ СТОИМОСТЬ</t>
  </si>
  <si>
    <t>VALOAREA ADĂUGATĂ BRUTĂ</t>
  </si>
  <si>
    <t>P.7</t>
  </si>
  <si>
    <t>Importul de bunuri şi servicii
Импорт товаров и услуг</t>
  </si>
  <si>
    <t>ВВП, сопоставимые цены (среднегодовые цены предыдущего года)</t>
  </si>
  <si>
    <t>PIB, preţuri comparabile (prețurile medii ale anului precedent)</t>
  </si>
  <si>
    <t>2.1.</t>
  </si>
  <si>
    <t>Contul de bunuri şi servicii</t>
  </si>
  <si>
    <t>Счëт товаров и услуг</t>
  </si>
  <si>
    <t>Figura 8.3. Ponderea valorii adăugate brute a agriculturii, silviculturii și pescuitului (secțiunea A din CAEM-2) în PIBR</t>
  </si>
  <si>
    <t>Figura 8.4. Ponderea valorii adăugate brute a industriei 
(secțiunile B÷E din CAEM-2) în PIBR</t>
  </si>
  <si>
    <t>Figura 8.7. Contribuția regiunilor de dezvoltare la formarea PIB</t>
  </si>
  <si>
    <t>Figura 8.6. Ponderea valorii adăugate brute a serviciilor 
(secțiunile G÷T din CAEM-2) în PIBR</t>
  </si>
  <si>
    <t>Figura 8.5. Ponderea valorii adăugate brute a construcțiilor 
(secțiunea F din CAEM-2) în PIBR</t>
  </si>
  <si>
    <t>Structura Produsului intern brut regional</t>
  </si>
  <si>
    <t>Contribuția regiunilor de dezvoltare la formarea VAB și PIB</t>
  </si>
  <si>
    <t>Вклад регионов развития в формирование ВДС и ВВП</t>
  </si>
  <si>
    <t>Chişinău, 2022</t>
  </si>
  <si>
    <t>2015 = 100%</t>
  </si>
  <si>
    <t>Indicele de volum al PIB faţă de anul precedent</t>
  </si>
  <si>
    <t>PIB pe locuitor, 
preţuri curente</t>
  </si>
  <si>
    <t>PIB pe locuitor, preţuri comparabile (prețurile medii ale anului precedent)</t>
  </si>
  <si>
    <t>PIB pe locuitor după paritatea puterii de cumpărare</t>
  </si>
  <si>
    <t>Indicele de volum al PIB pe locuitor faţă de anul precedent</t>
  </si>
  <si>
    <t>Среднегодовая численность населения с обычным местом жительства</t>
  </si>
  <si>
    <t>mii persoane</t>
  </si>
  <si>
    <t>mii $ SUA</t>
  </si>
  <si>
    <t>lei</t>
  </si>
  <si>
    <t>$ SUA</t>
  </si>
  <si>
    <t>EUR</t>
  </si>
  <si>
    <t>lei/$ SUA</t>
  </si>
  <si>
    <t>Numărul mediu anual al populației cu reședință obișnuită</t>
  </si>
  <si>
    <t>Valoarea adăugată brută - total</t>
  </si>
  <si>
    <t>Harti (tabela 14.3 din RF+ASA)</t>
  </si>
  <si>
    <t>Diagrame (tabela 14.4 din RF+ASA)</t>
  </si>
  <si>
    <t xml:space="preserve">Figura 8.1. Modificările PIBR </t>
  </si>
  <si>
    <t>Figura 8.1. Modificările PIBR pe locuitor</t>
  </si>
  <si>
    <t>PIBR</t>
  </si>
  <si>
    <t>ВВП на душу населения, 
текущие цены</t>
  </si>
  <si>
    <t>ВВП на душу населения, сопоставимые цены (среднегодовые цены предыдущего года)</t>
  </si>
  <si>
    <t>ВВП на душу населения по паритету покупательной способности</t>
  </si>
  <si>
    <t>Индекс  физического  объёма ВВП на душу населения к предыдущему году</t>
  </si>
  <si>
    <t>Tabelul Conturilor Economice Integrate reflectă fluxurile valorice intersectoriale din economie. 
Pe verticală sunt indicate sectoarele instituționale, iar orizontal se înscriu principalele operațiuni economice și soldurile conturilor respective. În partea dreaptă se reflectă indicatorii resurselor, iar în stânga - indicatorii utilizărilor.
Pentru perceperea mai clară a tabelului, indicatorii resurselor şi utilizărilor, atribuiţi unuia şi aceluiaşi cont, sunt evidenţiaţi cu aceeaşi culoare.</t>
  </si>
  <si>
    <t>Rata medie de schimb anuală*</t>
  </si>
  <si>
    <t>Indici de volum ai PIBR</t>
  </si>
  <si>
    <r>
      <rPr>
        <b/>
        <sz val="11"/>
        <rFont val="Arial"/>
        <family val="2"/>
      </rPr>
      <t xml:space="preserve">Colegiul de redacție / </t>
    </r>
    <r>
      <rPr>
        <i/>
        <sz val="11"/>
        <rFont val="Arial"/>
        <family val="2"/>
      </rPr>
      <t>Редакционная коллегия:</t>
    </r>
  </si>
  <si>
    <t>Iurie MOCANU, Irina CEMÎRTAN, Ludmila HABAȘESCU, Angela CERVATIUC,</t>
  </si>
  <si>
    <r>
      <rPr>
        <b/>
        <sz val="10"/>
        <rFont val="Arial"/>
        <family val="2"/>
      </rPr>
      <t>Redactare</t>
    </r>
    <r>
      <rPr>
        <sz val="10"/>
        <rFont val="Arial"/>
        <family val="2"/>
      </rPr>
      <t xml:space="preserve"> /</t>
    </r>
    <r>
      <rPr>
        <i/>
        <sz val="10"/>
        <rFont val="Arial"/>
        <family val="2"/>
      </rPr>
      <t xml:space="preserve"> Редактирование:</t>
    </r>
  </si>
  <si>
    <r>
      <rPr>
        <b/>
        <sz val="10"/>
        <rFont val="Arial"/>
        <family val="2"/>
      </rPr>
      <t>Machetare, grafică și design</t>
    </r>
    <r>
      <rPr>
        <sz val="10"/>
        <rFont val="Arial"/>
        <family val="2"/>
      </rPr>
      <t xml:space="preserve"> / </t>
    </r>
    <r>
      <rPr>
        <i/>
        <sz val="10"/>
        <rFont val="Arial"/>
        <family val="2"/>
      </rPr>
      <t>Макет, графика и дизайн:</t>
    </r>
  </si>
  <si>
    <t>Precizări metodologice</t>
  </si>
  <si>
    <t>Методологические пояснения</t>
  </si>
  <si>
    <t>1.1. Dinamica indicatorilor macroeconomici</t>
  </si>
  <si>
    <r>
      <t>Rata de investiţii a sectorului societăţi nefinanciare</t>
    </r>
    <r>
      <rPr>
        <vertAlign val="superscript"/>
        <sz val="8"/>
        <color theme="1"/>
        <rFont val="Arial"/>
        <family val="2"/>
      </rPr>
      <t xml:space="preserve">1) </t>
    </r>
  </si>
  <si>
    <r>
      <t>Уровень инвестирования сектора нефинансовых корпораций</t>
    </r>
    <r>
      <rPr>
        <i/>
        <vertAlign val="superscript"/>
        <sz val="8"/>
        <rFont val="Arial"/>
        <family val="2"/>
      </rPr>
      <t>1)</t>
    </r>
  </si>
  <si>
    <r>
      <t xml:space="preserve">Rata de autofinanţare a sectorului societăţi nefinanciare </t>
    </r>
    <r>
      <rPr>
        <vertAlign val="superscript"/>
        <sz val="8"/>
        <color theme="1"/>
        <rFont val="Arial"/>
        <family val="2"/>
      </rPr>
      <t>2)</t>
    </r>
  </si>
  <si>
    <r>
      <t>Уровень самофинансирования сектора нефинансовых корпораций</t>
    </r>
    <r>
      <rPr>
        <i/>
        <vertAlign val="superscript"/>
        <sz val="8"/>
        <rFont val="Arial"/>
        <family val="2"/>
      </rPr>
      <t>2)</t>
    </r>
  </si>
  <si>
    <r>
      <t xml:space="preserve">Rata de economie financiară a gospodăriilor populaţiei </t>
    </r>
    <r>
      <rPr>
        <vertAlign val="superscript"/>
        <sz val="8"/>
        <color theme="1"/>
        <rFont val="Arial"/>
        <family val="2"/>
      </rPr>
      <t xml:space="preserve">3) </t>
    </r>
  </si>
  <si>
    <r>
      <t>Уровень финансового сбережения домашних хозяйств</t>
    </r>
    <r>
      <rPr>
        <i/>
        <vertAlign val="superscript"/>
        <sz val="8"/>
        <rFont val="Arial"/>
        <family val="2"/>
      </rPr>
      <t>3)</t>
    </r>
  </si>
  <si>
    <r>
      <t xml:space="preserve">Rata de economie a gospodăriilor populaţiei </t>
    </r>
    <r>
      <rPr>
        <vertAlign val="superscript"/>
        <sz val="8"/>
        <color theme="1"/>
        <rFont val="Arial"/>
        <family val="2"/>
      </rPr>
      <t>4)</t>
    </r>
  </si>
  <si>
    <r>
      <t>Уровень сбережения домашних хозяйств</t>
    </r>
    <r>
      <rPr>
        <i/>
        <vertAlign val="superscript"/>
        <sz val="8"/>
        <rFont val="Arial"/>
        <family val="2"/>
      </rPr>
      <t>4)</t>
    </r>
  </si>
  <si>
    <r>
      <t xml:space="preserve">Rata de economie financiară a naţiunii </t>
    </r>
    <r>
      <rPr>
        <vertAlign val="superscript"/>
        <sz val="8"/>
        <color theme="1"/>
        <rFont val="Arial"/>
        <family val="2"/>
      </rPr>
      <t xml:space="preserve">5) </t>
    </r>
  </si>
  <si>
    <r>
      <t>Уровень финансового сбережения национальной экономики</t>
    </r>
    <r>
      <rPr>
        <i/>
        <vertAlign val="superscript"/>
        <sz val="8"/>
        <rFont val="Arial"/>
        <family val="2"/>
      </rPr>
      <t>5)</t>
    </r>
  </si>
  <si>
    <r>
      <t xml:space="preserve">Rata excedentului brut și venitului mixt </t>
    </r>
    <r>
      <rPr>
        <vertAlign val="superscript"/>
        <sz val="8"/>
        <color theme="1"/>
        <rFont val="Arial"/>
        <family val="2"/>
      </rPr>
      <t xml:space="preserve">6) </t>
    </r>
  </si>
  <si>
    <r>
      <t>Уровень валовой прибыли и валового смешанного дохода</t>
    </r>
    <r>
      <rPr>
        <i/>
        <vertAlign val="superscript"/>
        <sz val="8"/>
        <rFont val="Arial"/>
        <family val="2"/>
      </rPr>
      <t>6)</t>
    </r>
  </si>
  <si>
    <r>
      <t>Rata de presiune fiscală</t>
    </r>
    <r>
      <rPr>
        <vertAlign val="superscript"/>
        <sz val="8"/>
        <color theme="1"/>
        <rFont val="Arial"/>
        <family val="2"/>
      </rPr>
      <t xml:space="preserve"> 7)</t>
    </r>
  </si>
  <si>
    <r>
      <t>Показатель налоговой нагрузки</t>
    </r>
    <r>
      <rPr>
        <i/>
        <vertAlign val="superscript"/>
        <sz val="8"/>
        <rFont val="Arial"/>
        <family val="2"/>
      </rPr>
      <t>7)</t>
    </r>
  </si>
  <si>
    <r>
      <t>Rata de presiune socială</t>
    </r>
    <r>
      <rPr>
        <vertAlign val="superscript"/>
        <sz val="8"/>
        <color theme="1"/>
        <rFont val="Arial"/>
        <family val="2"/>
      </rPr>
      <t xml:space="preserve"> 8) </t>
    </r>
  </si>
  <si>
    <r>
      <t>Показатель социальной нагрузки</t>
    </r>
    <r>
      <rPr>
        <i/>
        <vertAlign val="superscript"/>
        <sz val="8"/>
        <rFont val="Arial"/>
        <family val="2"/>
      </rPr>
      <t>8)</t>
    </r>
  </si>
  <si>
    <r>
      <t xml:space="preserve">Ponderea capacităţii (+) sau necesarului (-) 
de finanţare a naţiunii în PIB </t>
    </r>
    <r>
      <rPr>
        <vertAlign val="superscript"/>
        <sz val="8"/>
        <color theme="1"/>
        <rFont val="Arial"/>
        <family val="2"/>
      </rPr>
      <t xml:space="preserve">9) </t>
    </r>
  </si>
  <si>
    <r>
      <t>Доля кредитования (+) или заимствования (-) национальной экономики в ВВП</t>
    </r>
    <r>
      <rPr>
        <i/>
        <vertAlign val="superscript"/>
        <sz val="8"/>
        <rFont val="Arial"/>
        <family val="2"/>
      </rPr>
      <t xml:space="preserve"> 9)</t>
    </r>
  </si>
  <si>
    <t xml:space="preserve">Note: </t>
  </si>
  <si>
    <t>Примечания:</t>
  </si>
  <si>
    <t xml:space="preserve">1.2. Rate specifice conturilor naţionale  </t>
  </si>
  <si>
    <r>
      <t xml:space="preserve">Consumul final/ </t>
    </r>
    <r>
      <rPr>
        <i/>
        <sz val="11"/>
        <color theme="1"/>
        <rFont val="Calibri"/>
        <family val="2"/>
        <scheme val="minor"/>
      </rPr>
      <t>Конечное потребление</t>
    </r>
  </si>
  <si>
    <r>
      <t xml:space="preserve">Produsul intern brut/ </t>
    </r>
    <r>
      <rPr>
        <i/>
        <sz val="11"/>
        <color theme="1"/>
        <rFont val="Calibri"/>
        <family val="2"/>
        <scheme val="minor"/>
      </rPr>
      <t>Валовой внутренний продук</t>
    </r>
    <r>
      <rPr>
        <sz val="11"/>
        <color theme="1"/>
        <rFont val="Calibri"/>
        <family val="2"/>
        <scheme val="minor"/>
      </rPr>
      <t xml:space="preserve">т </t>
    </r>
  </si>
  <si>
    <t>Proprietatea publică/ Публичная собственность</t>
  </si>
  <si>
    <t>Proprietatea privată/ Частная собственность</t>
  </si>
  <si>
    <t>Proprietatea mixtă (publică şi privată) fară participare străină/ Смешанная собственость (публичная + частная) без иностранного участия</t>
  </si>
  <si>
    <t>Proprietatea străină/ Иностранная собственность</t>
  </si>
  <si>
    <t xml:space="preserve">Proprietatea întreprinderilor mixte/ Собственность совместных предприятий </t>
  </si>
  <si>
    <t>5.2. Produsul Intern brut pe forme de proprietate</t>
  </si>
  <si>
    <t>5.1. Produsul intern brut pe forme de proprietate</t>
  </si>
  <si>
    <t>6.1. Contul de producţie pentru sectorul întreprinderilor mici și mijlocii</t>
  </si>
  <si>
    <r>
      <t>Contribuția activităţilor economice ale ÎMM la formarea PIB total pe IMM</t>
    </r>
    <r>
      <rPr>
        <vertAlign val="superscript"/>
        <sz val="8"/>
        <color theme="1"/>
        <rFont val="Arial"/>
        <family val="2"/>
      </rPr>
      <t>1</t>
    </r>
  </si>
  <si>
    <r>
      <t>Contribuția activităţilor economice ale ÎMM la formarea VAB total pe activităţile economice respective</t>
    </r>
    <r>
      <rPr>
        <vertAlign val="superscript"/>
        <sz val="8"/>
        <color theme="1"/>
        <rFont val="Arial"/>
        <family val="2"/>
      </rPr>
      <t>2</t>
    </r>
  </si>
  <si>
    <t>Notă:</t>
  </si>
  <si>
    <t>Note:/ Примечания:</t>
  </si>
  <si>
    <r>
      <t xml:space="preserve">PIBR pe locuitor,
prețuri curente, lei
</t>
    </r>
    <r>
      <rPr>
        <i/>
        <sz val="8"/>
        <rFont val="Arial"/>
        <family val="2"/>
      </rPr>
      <t>ВВРП на душу населения,
текущие цены, лей</t>
    </r>
  </si>
  <si>
    <r>
      <t xml:space="preserve">PIBR,
prețuri curente, mii lei
</t>
    </r>
    <r>
      <rPr>
        <i/>
        <sz val="8"/>
        <rFont val="Arial"/>
        <family val="2"/>
      </rPr>
      <t>ВВРП
 текущие цены, тыс.лей</t>
    </r>
  </si>
  <si>
    <r>
      <t xml:space="preserve">Indici de volum ai PIBR
(faţă de anul precedent), %
</t>
    </r>
    <r>
      <rPr>
        <i/>
        <sz val="8"/>
        <color theme="1"/>
        <rFont val="Arial"/>
        <family val="2"/>
      </rPr>
      <t>Индексы физического объема ВВРП
(к предыдущему году), %</t>
    </r>
  </si>
  <si>
    <r>
      <t xml:space="preserve">Indici de volum ai PIBR pe locuitor
(faţă de anul precedent), %
</t>
    </r>
    <r>
      <rPr>
        <i/>
        <sz val="8"/>
        <color theme="1"/>
        <rFont val="Arial"/>
        <family val="2"/>
      </rPr>
      <t>Индексы  физического  объёма ВВРП на душу населения 
(к предыдущему году), %</t>
    </r>
  </si>
  <si>
    <t>PIBR pe locuitor</t>
  </si>
  <si>
    <r>
      <t xml:space="preserve">CONTURI NAŢIONALE 
ȘI REGIONALE
</t>
    </r>
    <r>
      <rPr>
        <b/>
        <sz val="20"/>
        <color theme="1"/>
        <rFont val="Arial"/>
        <family val="2"/>
      </rPr>
      <t>Ediția 2022</t>
    </r>
    <r>
      <rPr>
        <b/>
        <sz val="24"/>
        <color theme="1"/>
        <rFont val="Arial"/>
        <family val="2"/>
        <charset val="204"/>
      </rPr>
      <t xml:space="preserve">
</t>
    </r>
  </si>
  <si>
    <r>
      <t xml:space="preserve">НАЦИОНАЛЬНЫЕ И 
РЕГИОНАЛЬНЫЕ СЧЕТА 
</t>
    </r>
    <r>
      <rPr>
        <b/>
        <i/>
        <sz val="18"/>
        <color theme="1"/>
        <rFont val="Arial"/>
        <family val="2"/>
      </rPr>
      <t>Выпуск 2022 г.</t>
    </r>
    <r>
      <rPr>
        <b/>
        <i/>
        <sz val="20"/>
        <color theme="1"/>
        <rFont val="Arial"/>
        <family val="2"/>
      </rPr>
      <t xml:space="preserve">
</t>
    </r>
  </si>
  <si>
    <t xml:space="preserve">ВАЛОВОЙ ВНУТРЕННИЙ ПРОДУКТ 
В РЫНОЧНЫХ ЦЕНАХ </t>
  </si>
  <si>
    <r>
      <t xml:space="preserve">      </t>
    </r>
    <r>
      <rPr>
        <i/>
        <sz val="8"/>
        <color theme="1"/>
        <rFont val="Arial"/>
        <family val="2"/>
      </rPr>
      <t>в том числе:</t>
    </r>
  </si>
  <si>
    <t>Regiuni 
de dezvoltare</t>
  </si>
  <si>
    <t>Регионы
развития</t>
  </si>
  <si>
    <r>
      <rPr>
        <vertAlign val="superscript"/>
        <sz val="8"/>
        <color theme="1"/>
        <rFont val="Arial"/>
        <family val="2"/>
      </rPr>
      <t>1</t>
    </r>
    <r>
      <rPr>
        <sz val="8"/>
        <color theme="1"/>
        <rFont val="Arial"/>
        <family val="2"/>
      </rPr>
      <t>VAB pe activitățile economice ale regiunii de dezvoltare respective / PIBR total pe regiunea de dezvoltare respectivă x 100</t>
    </r>
  </si>
  <si>
    <r>
      <rPr>
        <vertAlign val="superscript"/>
        <sz val="8"/>
        <color theme="1"/>
        <rFont val="Arial"/>
        <family val="2"/>
      </rPr>
      <t>1</t>
    </r>
    <r>
      <rPr>
        <sz val="8"/>
        <color theme="1"/>
        <rFont val="Arial"/>
        <family val="2"/>
      </rPr>
      <t>ВДС экономической деятельности соответствующего региона развития/ ВВРП соответствующего региона развития x 100</t>
    </r>
  </si>
  <si>
    <r>
      <rPr>
        <vertAlign val="superscript"/>
        <sz val="8"/>
        <color theme="1"/>
        <rFont val="Arial"/>
        <family val="2"/>
      </rPr>
      <t>1</t>
    </r>
    <r>
      <rPr>
        <sz val="8"/>
        <color theme="1"/>
        <rFont val="Arial"/>
        <family val="2"/>
      </rPr>
      <t>VAB pe activitățile economice ale regiunii de dezvoltare respective / VAB total pe activitățile economice respective x 100</t>
    </r>
  </si>
  <si>
    <r>
      <rPr>
        <vertAlign val="superscript"/>
        <sz val="8"/>
        <color theme="1"/>
        <rFont val="Arial"/>
        <family val="2"/>
      </rPr>
      <t>1</t>
    </r>
    <r>
      <rPr>
        <sz val="8"/>
        <color theme="1"/>
        <rFont val="Arial"/>
        <family val="2"/>
      </rPr>
      <t>ВДС экономической деятельности соответствующего региона развития/ ВДС всего по соответствующим видам экономической деятельности x 100</t>
    </r>
  </si>
  <si>
    <t xml:space="preserve">© Biroul Național de Statistică
al Republicii Moldova, 2022
Chișinău, str. Grenoble 106
MD -2019, Republica Moldova
tel.:(373 22) 40 30 00
E-mail: moldstat@statistica.gov.md 
Site oficial: http://www.statistica.gov.md
</t>
  </si>
  <si>
    <t>© Biroul Național de Statistică al Republicii Moldova, 
    str.Grenoble, 106, Chişinău, MD-2019, Republica Moldova. 
    Tel.: (+373 22) 40 30 00 
    e-mail: moldstat@statistica.gov.md, 
    http://www.statistica.gov.md</t>
  </si>
  <si>
    <t xml:space="preserve">      Динамика макроэкономических показателей</t>
  </si>
  <si>
    <t>1.3. Dinamica Produsului intern brut și a сonsumului final, mild. lei</t>
  </si>
  <si>
    <t xml:space="preserve">        Динамика Валового внутреннего продукта и конечного потребления, млрд. лей</t>
  </si>
  <si>
    <t xml:space="preserve">       Индексы физического объёма Валового внутреннего продукта, %</t>
  </si>
  <si>
    <t>1.4. Indici de volum ai Produsului intern brut, %</t>
  </si>
  <si>
    <t xml:space="preserve">        Структура Валового внутреннего продукта по ресурсам, %</t>
  </si>
  <si>
    <r>
      <t xml:space="preserve">2.1. Contul de bunuri și servicii
</t>
    </r>
    <r>
      <rPr>
        <i/>
        <sz val="10"/>
        <color theme="1"/>
        <rFont val="Arial"/>
        <family val="2"/>
      </rPr>
      <t xml:space="preserve">       Счет товаров и услуг</t>
    </r>
  </si>
  <si>
    <r>
      <t xml:space="preserve">2.8.2. Contul de venituri primare și transferuri curente
         </t>
    </r>
    <r>
      <rPr>
        <i/>
        <sz val="10"/>
        <color theme="1"/>
        <rFont val="Arial"/>
        <family val="2"/>
      </rPr>
      <t>Счет первичных доходов и текущих трансфертов</t>
    </r>
  </si>
  <si>
    <r>
      <t xml:space="preserve">2.8.1. Contul de bunuri și servicii
          </t>
    </r>
    <r>
      <rPr>
        <i/>
        <sz val="10"/>
        <color theme="1"/>
        <rFont val="Arial"/>
        <family val="2"/>
      </rPr>
      <t>Счет товаров и услуг</t>
    </r>
  </si>
  <si>
    <r>
      <t xml:space="preserve">2.2. Contul de producţie
</t>
    </r>
    <r>
      <rPr>
        <i/>
        <sz val="10"/>
        <color theme="1"/>
        <rFont val="Arial"/>
        <family val="2"/>
      </rPr>
      <t xml:space="preserve">       Счет производства</t>
    </r>
    <r>
      <rPr>
        <b/>
        <sz val="10"/>
        <color theme="1"/>
        <rFont val="Arial"/>
        <family val="2"/>
      </rPr>
      <t xml:space="preserve">
</t>
    </r>
  </si>
  <si>
    <r>
      <t xml:space="preserve">2.3. Contul de exploatare
</t>
    </r>
    <r>
      <rPr>
        <i/>
        <sz val="10"/>
        <color theme="1"/>
        <rFont val="Arial"/>
        <family val="2"/>
      </rPr>
      <t xml:space="preserve">       Счет образования доходов</t>
    </r>
    <r>
      <rPr>
        <b/>
        <sz val="10"/>
        <color theme="1"/>
        <rFont val="Arial"/>
        <family val="2"/>
      </rPr>
      <t xml:space="preserve">
</t>
    </r>
  </si>
  <si>
    <r>
      <t xml:space="preserve">2.4. Contul de distribuire primară a veniturilor
       </t>
    </r>
    <r>
      <rPr>
        <i/>
        <sz val="10"/>
        <color theme="1"/>
        <rFont val="Arial"/>
        <family val="2"/>
      </rPr>
      <t>Счет первичного распределения доходов</t>
    </r>
  </si>
  <si>
    <r>
      <t xml:space="preserve">2.5. Contul de distribuire secundară a veniturilor
</t>
    </r>
    <r>
      <rPr>
        <i/>
        <sz val="10"/>
        <color theme="1"/>
        <rFont val="Arial"/>
        <family val="2"/>
      </rPr>
      <t xml:space="preserve">       Счет вторичного распределения доходов</t>
    </r>
  </si>
  <si>
    <r>
      <t xml:space="preserve">2.6. Contul de utilizare a venitului disponibil brut
       </t>
    </r>
    <r>
      <rPr>
        <i/>
        <sz val="10"/>
        <color theme="1"/>
        <rFont val="Arial"/>
        <family val="2"/>
      </rPr>
      <t>Счет использования располагаемого дохода</t>
    </r>
  </si>
  <si>
    <r>
      <t xml:space="preserve">2.7. Contul de capital
      </t>
    </r>
    <r>
      <rPr>
        <i/>
        <sz val="10"/>
        <color theme="1"/>
        <rFont val="Arial"/>
        <family val="2"/>
      </rPr>
      <t xml:space="preserve"> Счет операций с капиталом</t>
    </r>
  </si>
  <si>
    <r>
      <t xml:space="preserve">2.8. Conturile „Restului Lumii”
       </t>
    </r>
    <r>
      <rPr>
        <i/>
        <sz val="10"/>
        <color theme="1"/>
        <rFont val="Arial"/>
        <family val="2"/>
      </rPr>
      <t>Счета „Остального Мира”</t>
    </r>
  </si>
  <si>
    <r>
      <t xml:space="preserve">2.8.3. Contul de capital
          </t>
    </r>
    <r>
      <rPr>
        <i/>
        <sz val="10"/>
        <color theme="1"/>
        <rFont val="Arial"/>
        <family val="2"/>
      </rPr>
      <t>Счет операций с капиталом</t>
    </r>
  </si>
  <si>
    <r>
      <t xml:space="preserve">3.1. Contul de producţie
</t>
    </r>
    <r>
      <rPr>
        <i/>
        <sz val="10"/>
        <color theme="1"/>
        <rFont val="Arial"/>
        <family val="2"/>
      </rPr>
      <t xml:space="preserve">       Счет производства</t>
    </r>
  </si>
  <si>
    <r>
      <t xml:space="preserve">3.2. Contul de exploatare
</t>
    </r>
    <r>
      <rPr>
        <i/>
        <sz val="10"/>
        <color theme="1"/>
        <rFont val="Arial"/>
        <family val="2"/>
      </rPr>
      <t xml:space="preserve">       Счет образования доходов</t>
    </r>
    <r>
      <rPr>
        <b/>
        <sz val="10"/>
        <color theme="1"/>
        <rFont val="Arial"/>
        <family val="2"/>
      </rPr>
      <t xml:space="preserve">
</t>
    </r>
  </si>
  <si>
    <r>
      <t xml:space="preserve">3.3. Contul de distribuire primară a veniturilor
</t>
    </r>
    <r>
      <rPr>
        <i/>
        <sz val="10"/>
        <color theme="1"/>
        <rFont val="Arial"/>
        <family val="2"/>
      </rPr>
      <t xml:space="preserve">       Счет первичного распределения доходов</t>
    </r>
    <r>
      <rPr>
        <b/>
        <sz val="10"/>
        <color theme="1"/>
        <rFont val="Arial"/>
        <family val="2"/>
      </rPr>
      <t xml:space="preserve">
</t>
    </r>
  </si>
  <si>
    <r>
      <t xml:space="preserve">3.5. Contul de utilizare a venitului disponibil brut
</t>
    </r>
    <r>
      <rPr>
        <i/>
        <sz val="10"/>
        <color theme="1"/>
        <rFont val="Arial"/>
        <family val="2"/>
      </rPr>
      <t xml:space="preserve">       Счет использования располагаемого дохода</t>
    </r>
  </si>
  <si>
    <r>
      <t xml:space="preserve">3.6. Contul de redistribuire a veniturilor în natură
</t>
    </r>
    <r>
      <rPr>
        <i/>
        <sz val="10"/>
        <color theme="1"/>
        <rFont val="Arial"/>
        <family val="2"/>
      </rPr>
      <t xml:space="preserve">       Счет перераспределения доходов в натуральной форме</t>
    </r>
    <r>
      <rPr>
        <b/>
        <sz val="10"/>
        <color theme="1"/>
        <rFont val="Arial"/>
        <family val="2"/>
      </rPr>
      <t xml:space="preserve">
</t>
    </r>
  </si>
  <si>
    <r>
      <t xml:space="preserve">3.7. Contul de utilizare a venitului disponibil ajustat brut
</t>
    </r>
    <r>
      <rPr>
        <i/>
        <sz val="10"/>
        <color theme="1"/>
        <rFont val="Arial"/>
        <family val="2"/>
      </rPr>
      <t xml:space="preserve">       Счет использования скорректированного валового располагаемого дохода</t>
    </r>
    <r>
      <rPr>
        <b/>
        <sz val="10"/>
        <color theme="1"/>
        <rFont val="Arial"/>
        <family val="2"/>
      </rPr>
      <t xml:space="preserve">
</t>
    </r>
  </si>
  <si>
    <r>
      <t xml:space="preserve">3.8. Contul de capital
</t>
    </r>
    <r>
      <rPr>
        <i/>
        <sz val="10"/>
        <color theme="1"/>
        <rFont val="Arial"/>
        <family val="2"/>
      </rPr>
      <t xml:space="preserve">       Счет операций с капиталом</t>
    </r>
  </si>
  <si>
    <t>Капитальные трансферты
полученные</t>
  </si>
  <si>
    <t>Капитальные трансферты 
переданные (-)</t>
  </si>
  <si>
    <r>
      <t xml:space="preserve">4.2. Contul de exploatare
       </t>
    </r>
    <r>
      <rPr>
        <i/>
        <sz val="10"/>
        <color theme="1"/>
        <rFont val="Arial"/>
        <family val="2"/>
      </rPr>
      <t>Счет образования доходов</t>
    </r>
    <r>
      <rPr>
        <b/>
        <sz val="10"/>
        <color theme="1"/>
        <rFont val="Arial"/>
        <family val="2"/>
      </rPr>
      <t xml:space="preserve">
</t>
    </r>
  </si>
  <si>
    <t xml:space="preserve">       Валовой внутренний продукт по формам собственности</t>
  </si>
  <si>
    <t>5.3. Structura Produsului intern brut pe forme de proprietate, %</t>
  </si>
  <si>
    <t xml:space="preserve">        Структура валового внутреннего продукта по формам собственности, %</t>
  </si>
  <si>
    <t xml:space="preserve">       Счет производства по сектору малого и среднего предпринимательства</t>
  </si>
  <si>
    <t>Вклад сектора малого и среднего предпринимательства в формирование ВВП и ВДС соответствующих видов экономической деятельности</t>
  </si>
  <si>
    <r>
      <rPr>
        <vertAlign val="superscript"/>
        <sz val="8"/>
        <color theme="1"/>
        <rFont val="Arial"/>
        <family val="2"/>
      </rPr>
      <t>1</t>
    </r>
    <r>
      <rPr>
        <sz val="8"/>
        <color theme="1"/>
        <rFont val="Arial"/>
        <family val="2"/>
      </rPr>
      <t xml:space="preserve"> VAB pe activitățile economice respective ale ÎMM / PIB total pe sectorul ÎMM  X 100
   ВДС соответствующих видов экономической деятельности МСП / ВВП всего по сектору МСП Х 100</t>
    </r>
  </si>
  <si>
    <r>
      <rPr>
        <vertAlign val="superscript"/>
        <sz val="8"/>
        <color theme="1"/>
        <rFont val="Arial"/>
        <family val="2"/>
      </rPr>
      <t>2</t>
    </r>
    <r>
      <rPr>
        <sz val="8"/>
        <color theme="1"/>
        <rFont val="Arial"/>
        <family val="2"/>
      </rPr>
      <t xml:space="preserve"> VAB pe activitățile economice respective ale ÎMM / VAB total pe activităţile economice respective X 100
   ВДС соответствующих видов экономической деятельности МСП / ВДС всего соответствующих видов 
    экономической деятельности Х 100</t>
    </r>
  </si>
  <si>
    <t>6.2.  Contribuţia sectorului întreprinderilor mici și mijlocii la formarea PIB și VAB 
        pe activităţile economice respective</t>
  </si>
  <si>
    <t xml:space="preserve">       Валовой внутренний региональный продукт</t>
  </si>
  <si>
    <t>8.2. Indici de volum ai PIBR și PIBR pe locuitor, %</t>
  </si>
  <si>
    <t xml:space="preserve">       Индексы физического объема ВВРП и ВВРП на душу населения,%</t>
  </si>
  <si>
    <t xml:space="preserve">       Индексы физического обьема ВВРП </t>
  </si>
  <si>
    <t xml:space="preserve">8.4. Indici de volum ai PIBR </t>
  </si>
  <si>
    <r>
      <t xml:space="preserve">       Структура Валового внутреннего регионального продукта</t>
    </r>
    <r>
      <rPr>
        <i/>
        <vertAlign val="superscript"/>
        <sz val="10"/>
        <color theme="1"/>
        <rFont val="Arial"/>
        <family val="2"/>
      </rPr>
      <t>1</t>
    </r>
  </si>
  <si>
    <r>
      <t>8.5. Structura Produsului intern brut regional</t>
    </r>
    <r>
      <rPr>
        <b/>
        <vertAlign val="superscript"/>
        <sz val="10"/>
        <color theme="1"/>
        <rFont val="Arial"/>
        <family val="2"/>
      </rPr>
      <t>1</t>
    </r>
  </si>
  <si>
    <r>
      <t>8.10. Contribuția regiunilor de dezvoltare la formarea VAB</t>
    </r>
    <r>
      <rPr>
        <b/>
        <vertAlign val="superscript"/>
        <sz val="10"/>
        <color theme="1"/>
        <rFont val="Arial"/>
        <family val="2"/>
      </rPr>
      <t>1</t>
    </r>
    <r>
      <rPr>
        <b/>
        <sz val="10"/>
        <color theme="1"/>
        <rFont val="Arial"/>
        <family val="2"/>
      </rPr>
      <t xml:space="preserve"> și PIB</t>
    </r>
  </si>
  <si>
    <r>
      <t>Вклад регионов развития в формирование ВДС</t>
    </r>
    <r>
      <rPr>
        <i/>
        <vertAlign val="superscript"/>
        <sz val="10"/>
        <color theme="1"/>
        <rFont val="Arial"/>
        <family val="2"/>
      </rPr>
      <t>1</t>
    </r>
    <r>
      <rPr>
        <i/>
        <sz val="10"/>
        <color theme="1"/>
        <rFont val="Arial"/>
        <family val="2"/>
      </rPr>
      <t xml:space="preserve"> и ВВП</t>
    </r>
  </si>
  <si>
    <t xml:space="preserve">       Структура Валового внутреннего продукта по категориям использования, %</t>
  </si>
  <si>
    <t>7.1. Conturile economice integrate
2021</t>
  </si>
  <si>
    <r>
      <t xml:space="preserve">7.1. Интегрированные экономические счета
</t>
    </r>
    <r>
      <rPr>
        <b/>
        <i/>
        <sz val="10"/>
        <color theme="1"/>
        <rFont val="Arial"/>
        <family val="2"/>
      </rPr>
      <t>2021</t>
    </r>
  </si>
  <si>
    <r>
      <t xml:space="preserve">Societăţi nefinanciare
</t>
    </r>
    <r>
      <rPr>
        <i/>
        <sz val="8"/>
        <color theme="1"/>
        <rFont val="Arial"/>
        <family val="2"/>
      </rPr>
      <t>Нефинансовые корпорации</t>
    </r>
  </si>
  <si>
    <r>
      <t xml:space="preserve">Societăţi financiare
</t>
    </r>
    <r>
      <rPr>
        <i/>
        <sz val="8"/>
        <color theme="1"/>
        <rFont val="Arial"/>
        <family val="2"/>
      </rPr>
      <t>Финансовые корпорации</t>
    </r>
  </si>
  <si>
    <r>
      <t xml:space="preserve">Administraţia  publică
</t>
    </r>
    <r>
      <rPr>
        <i/>
        <sz val="8"/>
        <color theme="1"/>
        <rFont val="Arial"/>
        <family val="2"/>
      </rPr>
      <t>Государственное управление</t>
    </r>
  </si>
  <si>
    <r>
      <t xml:space="preserve">Instituţii fără scop lucrativ în serviciul gospodăriilor populaţiei
</t>
    </r>
    <r>
      <rPr>
        <i/>
        <sz val="8"/>
        <color theme="1"/>
        <rFont val="Arial"/>
        <family val="2"/>
      </rPr>
      <t>Некоммерческие организации, обслуживающие домашние хозяйства</t>
    </r>
  </si>
  <si>
    <r>
      <t xml:space="preserve">Gospodăriile populaţiei
</t>
    </r>
    <r>
      <rPr>
        <i/>
        <sz val="8"/>
        <color theme="1"/>
        <rFont val="Arial"/>
        <family val="2"/>
      </rPr>
      <t>Домашние хозяйства</t>
    </r>
  </si>
  <si>
    <r>
      <t xml:space="preserve">Total
</t>
    </r>
    <r>
      <rPr>
        <b/>
        <i/>
        <sz val="8"/>
        <color theme="1"/>
        <rFont val="Arial"/>
        <family val="2"/>
      </rPr>
      <t>Всего</t>
    </r>
  </si>
  <si>
    <r>
      <t xml:space="preserve">Instituţii fără scop lucrativ în serviciul gospodăriilor populaţiei
</t>
    </r>
    <r>
      <rPr>
        <i/>
        <sz val="8"/>
        <color theme="1"/>
        <rFont val="Arial"/>
        <family val="2"/>
      </rPr>
      <t>Некоммерческие организации, обслуживающие</t>
    </r>
    <r>
      <rPr>
        <sz val="8"/>
        <color theme="1"/>
        <rFont val="Arial"/>
        <family val="2"/>
      </rPr>
      <t xml:space="preserve"> </t>
    </r>
    <r>
      <rPr>
        <i/>
        <sz val="8"/>
        <color theme="1"/>
        <rFont val="Arial"/>
        <family val="2"/>
      </rPr>
      <t>домашние хозяйства</t>
    </r>
  </si>
  <si>
    <r>
      <t xml:space="preserve">RESURSE
</t>
    </r>
    <r>
      <rPr>
        <b/>
        <i/>
        <sz val="8"/>
        <color theme="1"/>
        <rFont val="Arial"/>
        <family val="2"/>
      </rPr>
      <t>РЕСУРСЫ</t>
    </r>
  </si>
  <si>
    <r>
      <t xml:space="preserve">UTILIZĂRI
</t>
    </r>
    <r>
      <rPr>
        <b/>
        <i/>
        <sz val="8"/>
        <color theme="1"/>
        <rFont val="Arial"/>
        <family val="2"/>
      </rPr>
      <t>ИСПОЛЬЗОВАНИЕ</t>
    </r>
  </si>
  <si>
    <r>
      <t xml:space="preserve">Producţia în preţuri de bază
</t>
    </r>
    <r>
      <rPr>
        <i/>
        <sz val="8"/>
        <color theme="1"/>
        <rFont val="Arial"/>
        <family val="2"/>
      </rPr>
      <t>Выпуск в основных ценах</t>
    </r>
  </si>
  <si>
    <r>
      <t xml:space="preserve">Consumul intermediar
</t>
    </r>
    <r>
      <rPr>
        <i/>
        <sz val="8"/>
        <color theme="1"/>
        <rFont val="Arial"/>
        <family val="2"/>
      </rPr>
      <t>Промежуточное  потребление</t>
    </r>
  </si>
  <si>
    <r>
      <t xml:space="preserve">Valoarea adăugată brută
</t>
    </r>
    <r>
      <rPr>
        <i/>
        <sz val="8"/>
        <color theme="1"/>
        <rFont val="Arial"/>
        <family val="2"/>
      </rPr>
      <t>Валовая добавленная стоимость</t>
    </r>
  </si>
  <si>
    <r>
      <t xml:space="preserve">Remunerarea salariaţilor 
</t>
    </r>
    <r>
      <rPr>
        <i/>
        <sz val="8"/>
        <color theme="1"/>
        <rFont val="Arial"/>
        <family val="2"/>
      </rPr>
      <t>Оплата труда работников</t>
    </r>
  </si>
  <si>
    <r>
      <t xml:space="preserve">Alte impozite pe producţie 
</t>
    </r>
    <r>
      <rPr>
        <i/>
        <sz val="8"/>
        <color theme="1"/>
        <rFont val="Arial"/>
        <family val="2"/>
      </rPr>
      <t>Другие налоги на производство</t>
    </r>
  </si>
  <si>
    <r>
      <t xml:space="preserve">Alte subvenţii pe producţie (-)
</t>
    </r>
    <r>
      <rPr>
        <i/>
        <sz val="8"/>
        <color theme="1"/>
        <rFont val="Arial"/>
        <family val="2"/>
      </rPr>
      <t>Другие субсидии на производство 
(-)</t>
    </r>
  </si>
  <si>
    <r>
      <t xml:space="preserve">Excedentul brut de exploatare/ venitul mixt brut
</t>
    </r>
    <r>
      <rPr>
        <i/>
        <sz val="8"/>
        <color theme="1"/>
        <rFont val="Arial"/>
        <family val="2"/>
      </rPr>
      <t>Валовая прибыль/ валовой смешанный доход</t>
    </r>
  </si>
  <si>
    <r>
      <rPr>
        <b/>
        <sz val="8"/>
        <rFont val="Arial"/>
        <family val="2"/>
      </rPr>
      <t>inclusiv:</t>
    </r>
    <r>
      <rPr>
        <sz val="8"/>
        <rFont val="Arial"/>
        <family val="2"/>
      </rPr>
      <t xml:space="preserve">
</t>
    </r>
    <r>
      <rPr>
        <i/>
        <sz val="8"/>
        <rFont val="Arial"/>
        <family val="2"/>
      </rPr>
      <t>в том числе:</t>
    </r>
  </si>
  <si>
    <r>
      <rPr>
        <b/>
        <sz val="8"/>
        <rFont val="Arial"/>
        <family val="2"/>
      </rPr>
      <t>Proprietatea publică</t>
    </r>
    <r>
      <rPr>
        <sz val="8"/>
        <rFont val="Arial"/>
        <family val="2"/>
      </rPr>
      <t xml:space="preserve">
</t>
    </r>
    <r>
      <rPr>
        <i/>
        <sz val="8"/>
        <rFont val="Arial"/>
        <family val="2"/>
      </rPr>
      <t>Публичная собственность</t>
    </r>
  </si>
  <si>
    <r>
      <rPr>
        <b/>
        <sz val="8"/>
        <rFont val="Arial"/>
        <family val="2"/>
      </rPr>
      <t>Proprietatea de stat</t>
    </r>
    <r>
      <rPr>
        <sz val="8"/>
        <rFont val="Arial"/>
        <family val="2"/>
      </rPr>
      <t xml:space="preserve">
</t>
    </r>
    <r>
      <rPr>
        <i/>
        <sz val="8"/>
        <rFont val="Arial"/>
        <family val="2"/>
      </rPr>
      <t>Государственная собственность</t>
    </r>
  </si>
  <si>
    <r>
      <rPr>
        <b/>
        <sz val="8"/>
        <rFont val="Arial"/>
        <family val="2"/>
      </rPr>
      <t>Proprietatea municipală</t>
    </r>
    <r>
      <rPr>
        <sz val="8"/>
        <rFont val="Arial"/>
        <family val="2"/>
      </rPr>
      <t xml:space="preserve">
</t>
    </r>
    <r>
      <rPr>
        <i/>
        <sz val="8"/>
        <rFont val="Arial"/>
        <family val="2"/>
      </rPr>
      <t>Муниципальная собственность</t>
    </r>
  </si>
  <si>
    <r>
      <rPr>
        <b/>
        <sz val="8"/>
        <rFont val="Arial"/>
        <family val="2"/>
      </rPr>
      <t>Proprietatea privată</t>
    </r>
    <r>
      <rPr>
        <sz val="8"/>
        <rFont val="Arial"/>
        <family val="2"/>
      </rPr>
      <t xml:space="preserve">
</t>
    </r>
    <r>
      <rPr>
        <i/>
        <sz val="8"/>
        <rFont val="Arial"/>
        <family val="2"/>
      </rPr>
      <t>Частная собственность</t>
    </r>
  </si>
  <si>
    <r>
      <rPr>
        <b/>
        <sz val="8"/>
        <rFont val="Arial"/>
        <family val="2"/>
      </rPr>
      <t>Proprietatea mixtă (publică şi privată) fară participare străină</t>
    </r>
    <r>
      <rPr>
        <sz val="8"/>
        <rFont val="Arial"/>
        <family val="2"/>
      </rPr>
      <t xml:space="preserve">
</t>
    </r>
    <r>
      <rPr>
        <i/>
        <sz val="8"/>
        <rFont val="Arial"/>
        <family val="2"/>
      </rPr>
      <t>Смешанная собственость (публичная + частная) без иностранного участия</t>
    </r>
  </si>
  <si>
    <r>
      <rPr>
        <b/>
        <sz val="8"/>
        <rFont val="Arial"/>
        <family val="2"/>
      </rPr>
      <t>Proprietatea străină</t>
    </r>
    <r>
      <rPr>
        <sz val="8"/>
        <rFont val="Arial"/>
        <family val="2"/>
      </rPr>
      <t xml:space="preserve">
</t>
    </r>
    <r>
      <rPr>
        <i/>
        <sz val="8"/>
        <rFont val="Arial"/>
        <family val="2"/>
      </rPr>
      <t>Иностранная 
собственность</t>
    </r>
  </si>
  <si>
    <r>
      <rPr>
        <b/>
        <sz val="8"/>
        <rFont val="Arial"/>
        <family val="2"/>
      </rPr>
      <t>Proprietatea 
întreprinderilor mixte</t>
    </r>
    <r>
      <rPr>
        <sz val="8"/>
        <rFont val="Arial"/>
        <family val="2"/>
      </rPr>
      <t xml:space="preserve">
</t>
    </r>
    <r>
      <rPr>
        <i/>
        <sz val="8"/>
        <rFont val="Arial"/>
        <family val="2"/>
      </rPr>
      <t xml:space="preserve">Собственность совместных предприятий </t>
    </r>
  </si>
  <si>
    <r>
      <t xml:space="preserve">Total
</t>
    </r>
    <r>
      <rPr>
        <i/>
        <sz val="8"/>
        <rFont val="Arial"/>
        <family val="2"/>
      </rPr>
      <t>Всего</t>
    </r>
  </si>
  <si>
    <r>
      <rPr>
        <b/>
        <sz val="8"/>
        <rFont val="Arial"/>
        <family val="2"/>
      </rPr>
      <t>Proprietatea străină</t>
    </r>
    <r>
      <rPr>
        <sz val="8"/>
        <rFont val="Arial"/>
        <family val="2"/>
      </rPr>
      <t xml:space="preserve">
</t>
    </r>
    <r>
      <rPr>
        <i/>
        <sz val="8"/>
        <rFont val="Arial"/>
        <family val="2"/>
      </rPr>
      <t>Иностранная собственность</t>
    </r>
  </si>
  <si>
    <r>
      <rPr>
        <b/>
        <sz val="8"/>
        <rFont val="Arial"/>
        <family val="2"/>
      </rPr>
      <t>Proprietatea întreprinderilor mixte</t>
    </r>
    <r>
      <rPr>
        <sz val="8"/>
        <rFont val="Arial"/>
        <family val="2"/>
      </rPr>
      <t xml:space="preserve">
</t>
    </r>
    <r>
      <rPr>
        <i/>
        <sz val="8"/>
        <rFont val="Arial"/>
        <family val="2"/>
      </rPr>
      <t xml:space="preserve">Собственность совместных предприятий </t>
    </r>
  </si>
  <si>
    <r>
      <t xml:space="preserve">Total
</t>
    </r>
    <r>
      <rPr>
        <b/>
        <i/>
        <sz val="8"/>
        <rFont val="Arial"/>
        <family val="2"/>
      </rPr>
      <t>Всего</t>
    </r>
  </si>
  <si>
    <r>
      <t xml:space="preserve">Consumul intermediar 
</t>
    </r>
    <r>
      <rPr>
        <i/>
        <sz val="8"/>
        <color theme="1"/>
        <rFont val="Arial"/>
        <family val="2"/>
      </rPr>
      <t>Промежуточное потребление</t>
    </r>
  </si>
  <si>
    <r>
      <t xml:space="preserve">Valoarea adăugată brută 
</t>
    </r>
    <r>
      <rPr>
        <i/>
        <sz val="8"/>
        <color theme="1"/>
        <rFont val="Arial"/>
        <family val="2"/>
      </rPr>
      <t>Валовая добавленная стоимость</t>
    </r>
  </si>
  <si>
    <r>
      <t>Вклад видов экономической деятельности МСП в формирование ВВП всего по сектору МСП</t>
    </r>
    <r>
      <rPr>
        <i/>
        <vertAlign val="superscript"/>
        <sz val="8"/>
        <color theme="1"/>
        <rFont val="Arial"/>
        <family val="2"/>
      </rPr>
      <t>1</t>
    </r>
  </si>
  <si>
    <r>
      <t>Вклад видов экономической деятельности МСП в  формирование ВДС всего соответствующих видов экономической деятельности</t>
    </r>
    <r>
      <rPr>
        <i/>
        <vertAlign val="superscript"/>
        <sz val="8"/>
        <color theme="1"/>
        <rFont val="Arial"/>
        <family val="2"/>
      </rPr>
      <t>2</t>
    </r>
  </si>
  <si>
    <r>
      <t xml:space="preserve">UTILIZĂRI
</t>
    </r>
    <r>
      <rPr>
        <i/>
        <sz val="8"/>
        <color theme="1"/>
        <rFont val="Arial"/>
        <family val="2"/>
      </rPr>
      <t>ИСПОЛЬЗОВАНИЕ</t>
    </r>
  </si>
  <si>
    <r>
      <t xml:space="preserve">Conturile sectoarelor
</t>
    </r>
    <r>
      <rPr>
        <i/>
        <sz val="8"/>
        <color theme="1"/>
        <rFont val="Arial"/>
        <family val="2"/>
      </rPr>
      <t xml:space="preserve">Счета секторов </t>
    </r>
  </si>
  <si>
    <r>
      <t xml:space="preserve">Operaţiunile şi soldurile conturilor
</t>
    </r>
    <r>
      <rPr>
        <i/>
        <sz val="8"/>
        <color theme="1"/>
        <rFont val="Arial"/>
        <family val="2"/>
      </rPr>
      <t>Операции и балансирующие статьи</t>
    </r>
  </si>
  <si>
    <r>
      <t xml:space="preserve">Societăţi 
financiare 
</t>
    </r>
    <r>
      <rPr>
        <i/>
        <sz val="8"/>
        <color theme="1"/>
        <rFont val="Arial"/>
        <family val="2"/>
      </rPr>
      <t>Финансовые корпорации</t>
    </r>
  </si>
  <si>
    <r>
      <t xml:space="preserve">Administraţia publică
</t>
    </r>
    <r>
      <rPr>
        <i/>
        <sz val="8"/>
        <color theme="1"/>
        <rFont val="Arial"/>
        <family val="2"/>
      </rPr>
      <t>Государственное управление</t>
    </r>
  </si>
  <si>
    <r>
      <t xml:space="preserve">Restul lumii
</t>
    </r>
    <r>
      <rPr>
        <i/>
        <sz val="8"/>
        <color theme="1"/>
        <rFont val="Arial"/>
        <family val="2"/>
      </rPr>
      <t>Остальной мир</t>
    </r>
  </si>
  <si>
    <r>
      <t xml:space="preserve">Bunuri 
şi servicii
</t>
    </r>
    <r>
      <rPr>
        <i/>
        <sz val="8"/>
        <color theme="1"/>
        <rFont val="Arial"/>
        <family val="2"/>
      </rPr>
      <t>Товары и услуги</t>
    </r>
  </si>
  <si>
    <r>
      <rPr>
        <b/>
        <sz val="8"/>
        <color theme="1"/>
        <rFont val="Arial"/>
        <family val="2"/>
      </rPr>
      <t>Total</t>
    </r>
    <r>
      <rPr>
        <i/>
        <sz val="8"/>
        <color theme="1"/>
        <rFont val="Arial"/>
        <family val="2"/>
      </rPr>
      <t xml:space="preserve">
</t>
    </r>
    <r>
      <rPr>
        <b/>
        <i/>
        <sz val="8"/>
        <color theme="1"/>
        <rFont val="Arial"/>
        <family val="2"/>
      </rPr>
      <t>Всего</t>
    </r>
  </si>
  <si>
    <r>
      <t xml:space="preserve">RESURSE
</t>
    </r>
    <r>
      <rPr>
        <i/>
        <sz val="8"/>
        <color theme="1"/>
        <rFont val="Arial"/>
        <family val="2"/>
      </rPr>
      <t>РЕСУРСЫ</t>
    </r>
  </si>
  <si>
    <r>
      <rPr>
        <b/>
        <sz val="8"/>
        <color theme="1"/>
        <rFont val="Arial"/>
        <family val="2"/>
      </rPr>
      <t>Total</t>
    </r>
    <r>
      <rPr>
        <sz val="8"/>
        <color theme="1"/>
        <rFont val="Arial"/>
        <family val="2"/>
      </rPr>
      <t xml:space="preserve">
</t>
    </r>
    <r>
      <rPr>
        <b/>
        <i/>
        <sz val="8"/>
        <color theme="1"/>
        <rFont val="Arial"/>
        <family val="2"/>
      </rPr>
      <t>Всего</t>
    </r>
  </si>
  <si>
    <r>
      <t xml:space="preserve">Centru
</t>
    </r>
    <r>
      <rPr>
        <i/>
        <sz val="8"/>
        <color theme="1"/>
        <rFont val="Arial"/>
        <family val="2"/>
      </rPr>
      <t>Центр</t>
    </r>
  </si>
  <si>
    <r>
      <t xml:space="preserve">Municipiul Chișinău
</t>
    </r>
    <r>
      <rPr>
        <i/>
        <sz val="8"/>
        <color theme="1"/>
        <rFont val="Arial"/>
        <family val="2"/>
      </rPr>
      <t xml:space="preserve">Муниципий Кишинэу   </t>
    </r>
  </si>
  <si>
    <r>
      <t xml:space="preserve">Nord
</t>
    </r>
    <r>
      <rPr>
        <i/>
        <sz val="8"/>
        <color theme="1"/>
        <rFont val="Arial"/>
        <family val="2"/>
      </rPr>
      <t>Север</t>
    </r>
  </si>
  <si>
    <r>
      <t xml:space="preserve">Sud
</t>
    </r>
    <r>
      <rPr>
        <i/>
        <sz val="8"/>
        <color theme="1"/>
        <rFont val="Arial"/>
        <family val="2"/>
      </rPr>
      <t>Юг</t>
    </r>
    <r>
      <rPr>
        <sz val="8"/>
        <color theme="1"/>
        <rFont val="Arial"/>
        <family val="2"/>
      </rPr>
      <t xml:space="preserve">                      </t>
    </r>
  </si>
  <si>
    <r>
      <t xml:space="preserve">UTA Găgăuzia
</t>
    </r>
    <r>
      <rPr>
        <i/>
        <sz val="8"/>
        <color theme="1"/>
        <rFont val="Arial"/>
        <family val="2"/>
      </rPr>
      <t xml:space="preserve">АТО Гагаузия    </t>
    </r>
    <r>
      <rPr>
        <sz val="8"/>
        <color theme="1"/>
        <rFont val="Arial"/>
        <family val="2"/>
      </rPr>
      <t xml:space="preserve">                        </t>
    </r>
  </si>
  <si>
    <r>
      <t xml:space="preserve">Total
 </t>
    </r>
    <r>
      <rPr>
        <i/>
        <sz val="8"/>
        <color theme="1"/>
        <rFont val="Arial"/>
        <family val="2"/>
      </rPr>
      <t>Всего</t>
    </r>
  </si>
  <si>
    <r>
      <t xml:space="preserve">Municipiul Chișinău
</t>
    </r>
    <r>
      <rPr>
        <i/>
        <sz val="8"/>
        <color theme="1"/>
        <rFont val="Arial"/>
        <family val="2"/>
      </rPr>
      <t xml:space="preserve">Муниципий Кишинэу     </t>
    </r>
  </si>
  <si>
    <r>
      <t xml:space="preserve">Nord
</t>
    </r>
    <r>
      <rPr>
        <i/>
        <sz val="8"/>
        <color theme="1"/>
        <rFont val="Arial"/>
        <family val="2"/>
      </rPr>
      <t>Север</t>
    </r>
    <r>
      <rPr>
        <sz val="8"/>
        <color theme="1"/>
        <rFont val="Arial"/>
        <family val="2"/>
      </rPr>
      <t xml:space="preserve"> </t>
    </r>
  </si>
  <si>
    <r>
      <t xml:space="preserve">UTA Găgăuzia
</t>
    </r>
    <r>
      <rPr>
        <i/>
        <sz val="8"/>
        <color theme="1"/>
        <rFont val="Arial"/>
        <family val="2"/>
      </rPr>
      <t xml:space="preserve">АТО Гагаузия   </t>
    </r>
    <r>
      <rPr>
        <sz val="8"/>
        <color theme="1"/>
        <rFont val="Arial"/>
        <family val="2"/>
      </rPr>
      <t xml:space="preserve">    </t>
    </r>
  </si>
  <si>
    <r>
      <t xml:space="preserve">Municipiul Chișinău
</t>
    </r>
    <r>
      <rPr>
        <i/>
        <sz val="8"/>
        <color theme="1"/>
        <rFont val="Arial"/>
        <family val="2"/>
      </rPr>
      <t xml:space="preserve">Муниципий Кишинэу  </t>
    </r>
    <r>
      <rPr>
        <sz val="8"/>
        <color theme="1"/>
        <rFont val="Arial"/>
        <family val="2"/>
      </rPr>
      <t xml:space="preserve">   </t>
    </r>
  </si>
  <si>
    <r>
      <t xml:space="preserve">Sud
</t>
    </r>
    <r>
      <rPr>
        <i/>
        <sz val="8"/>
        <color theme="1"/>
        <rFont val="Arial"/>
        <family val="2"/>
      </rPr>
      <t>Юг</t>
    </r>
    <r>
      <rPr>
        <sz val="8"/>
        <color theme="1"/>
        <rFont val="Arial"/>
        <family val="2"/>
      </rPr>
      <t xml:space="preserve">   </t>
    </r>
  </si>
  <si>
    <r>
      <t xml:space="preserve">UTA Găgăuzia
</t>
    </r>
    <r>
      <rPr>
        <i/>
        <sz val="8"/>
        <color theme="1"/>
        <rFont val="Arial"/>
        <family val="2"/>
      </rPr>
      <t xml:space="preserve">АТО Гагаузия  </t>
    </r>
  </si>
  <si>
    <r>
      <t xml:space="preserve">Municipiul 
Chișinău
</t>
    </r>
    <r>
      <rPr>
        <i/>
        <sz val="8"/>
        <color theme="1"/>
        <rFont val="Arial"/>
        <family val="2"/>
      </rPr>
      <t xml:space="preserve">Муниципий Кишинэу  </t>
    </r>
    <r>
      <rPr>
        <sz val="8"/>
        <color theme="1"/>
        <rFont val="Arial"/>
        <family val="2"/>
      </rPr>
      <t xml:space="preserve">   </t>
    </r>
  </si>
  <si>
    <r>
      <t xml:space="preserve">UTA Găgăuzia
</t>
    </r>
    <r>
      <rPr>
        <i/>
        <sz val="8"/>
        <color theme="1"/>
        <rFont val="Arial"/>
        <family val="2"/>
      </rPr>
      <t>АТО Гагаузия</t>
    </r>
    <r>
      <rPr>
        <sz val="8"/>
        <color theme="1"/>
        <rFont val="Arial"/>
        <family val="2"/>
      </rPr>
      <t xml:space="preserve">       </t>
    </r>
  </si>
  <si>
    <r>
      <t xml:space="preserve">Oleg CARA - Președintele colegiului de redacție 
                     </t>
    </r>
    <r>
      <rPr>
        <i/>
        <sz val="10"/>
        <rFont val="Arial"/>
        <family val="2"/>
      </rPr>
      <t>Председатель редакционной коллегии</t>
    </r>
  </si>
  <si>
    <t>ВАЛОВОЙ ВНУТРЕННИЙ ПРОДУКТ</t>
  </si>
  <si>
    <t>8.11. Contribuția regiunilor de dezvoltare la formarea PIB, %</t>
  </si>
  <si>
    <t>Вклад регионов развития в формирование ВВП, %</t>
  </si>
  <si>
    <t>8.9. Ponderea valorii adăugate brute a serviciilor (secțiunile G÷T din CAEM-2) în PIBR, %</t>
  </si>
  <si>
    <t>8.8. Ponderea valorii adăugate brute a construcțiilor (secțiunea F din CAEM-2) în PIBR, %</t>
  </si>
  <si>
    <t>8.7. Ponderea valorii adăugate brute a industriei (secțiunile B÷E din CAEM-2) în PIBR, %</t>
  </si>
  <si>
    <t>Вклад валовой добавленной стоимости услуг (секции G÷T КЭДМ-2) в ВВРП, %</t>
  </si>
  <si>
    <t>Вклад валовой добавленной стоимости строительства (секция F КЭДМ-2) в ВВРП, %</t>
  </si>
  <si>
    <t>Вклад валовой добавленной стоимости промышленности (секции B÷E КЭДМ-2) в ВВРП, %</t>
  </si>
  <si>
    <t xml:space="preserve">Вклад регионов развития в формирование валовой добавленной стоимости сельского, лесного и рыбного хозяйства (секция А КЭДМ-2), % </t>
  </si>
  <si>
    <t>Вклад регионов развития в формирование валовой добавленной стоимости строительства (секция F КЭДМ-2), %</t>
  </si>
  <si>
    <t>Вклад регионов развития в формирование валовой добавленной стоимости услуг 
(секции G÷T КЭДМ-2), %</t>
  </si>
  <si>
    <t xml:space="preserve">Вклад регионов развития в формирование валовой добавленной стоимости промышленности (секции B÷E КЭДМ-2), % </t>
  </si>
  <si>
    <t>8.12.  Contribuția regiunilor de dezvoltare la formarea valorii adăugate brute a agriculturii, 
          silviculturii și pescuitului (secțiunea A din CAEM-2), %</t>
  </si>
  <si>
    <t>8.14.  Contribuția regiunilor de dezvoltare la formarea valorii adăugate brute a construcțiilor 
          (secțiunea F din CAEM-2), %</t>
  </si>
  <si>
    <t>8.13.  Contribuția regiunilor de dezvoltare la formarea valorii adăugate brute a industriei    
         (secțiunile B÷E din CAEM-2), %</t>
  </si>
  <si>
    <t>8.15.  Contribuția regiunilor de dezvoltare la formarea valorii adăugate brute a serviciilor 
          (secțiunile G÷T din CAEM-2), %</t>
  </si>
  <si>
    <t>1.3.</t>
  </si>
  <si>
    <t>Dinamica Produsului intern brut și a сonsumului final (grafic)</t>
  </si>
  <si>
    <t>1.4.</t>
  </si>
  <si>
    <t>1.5.</t>
  </si>
  <si>
    <t>1.5. Structura Produsului intern brut pe categorii de resurse, %</t>
  </si>
  <si>
    <t>1.6. Structura Produsului intern brut pe categorii de utilizări, %</t>
  </si>
  <si>
    <t>1.6.</t>
  </si>
  <si>
    <t>Indici de volum ai Produsului intern brut (grafic)</t>
  </si>
  <si>
    <t>Structura Produsului intern brut pe categorii de resurse (grafic)</t>
  </si>
  <si>
    <t>Structura Produsului intern brut pe categorii de utilizări (grafic)</t>
  </si>
  <si>
    <t>2.8.1.</t>
  </si>
  <si>
    <t>2.8.2.</t>
  </si>
  <si>
    <t>2.8.3.</t>
  </si>
  <si>
    <t>5.3.</t>
  </si>
  <si>
    <t>Produsul intern brut pe forme de proprietate, % (diagramă)</t>
  </si>
  <si>
    <t>Produsul intern brut pe forme de proprietate, mii. lei</t>
  </si>
  <si>
    <t>Contribuţia sectorului întreprinderilor mici și mijlocii la formarea PIB și VAB pe activităţile economice respective</t>
  </si>
  <si>
    <t>Produsul intern brut regional pe activități economice</t>
  </si>
  <si>
    <t>Indici de volum ai PIBR și PIBR pe locuitor</t>
  </si>
  <si>
    <t>8.3. Produsul intern brut regional pe activități economice</t>
  </si>
  <si>
    <t xml:space="preserve">       Валовой внутренний региональный продукт  по видам экономической деятельности</t>
  </si>
  <si>
    <t>8.6.</t>
  </si>
  <si>
    <t>8.7.</t>
  </si>
  <si>
    <t>8.8.</t>
  </si>
  <si>
    <t>8.9.</t>
  </si>
  <si>
    <t>8.10.</t>
  </si>
  <si>
    <t>8.11.</t>
  </si>
  <si>
    <t>Ponderea valorii adăugate brute a industriei (secțiunile B÷E din CAEM-2) în PIBR (hartă)</t>
  </si>
  <si>
    <t>Ponderea valorii adăugate brute a construcțiilor (secțiunea F din CAEM-2) în PIBR (hartă)</t>
  </si>
  <si>
    <t>Ponderea valorii adăugate brute a serviciilor (secțiunile G÷T din CAEM-2) în PIBR (hartă)</t>
  </si>
  <si>
    <t>Contribuția regiunilor de dezvoltare la formarea PIB (hartă)</t>
  </si>
  <si>
    <t>8.12.</t>
  </si>
  <si>
    <t>8.13.</t>
  </si>
  <si>
    <t>8.14.</t>
  </si>
  <si>
    <t>8.15.</t>
  </si>
  <si>
    <t>Contribuția regiunilor de dezvoltare la formarea valorii adăugate brute a agriculturii, silviculturii și pescuitului (secțiunea A din CAEM-2), diagramă</t>
  </si>
  <si>
    <t>Индексы физического объема ВВРП и ВВРП на душу населения</t>
  </si>
  <si>
    <t>Валовой внутренний региональный продукт  по видам экономической деятельности</t>
  </si>
  <si>
    <t xml:space="preserve">Индексы физического обьема ВВРП </t>
  </si>
  <si>
    <t>Структура Валового внутреннего регионального продукта</t>
  </si>
  <si>
    <t>Вклад валовой добавленной стоимости промышленности (секции B÷E КЭДМ-2) в ВВРП (карта)</t>
  </si>
  <si>
    <t>Вклад валовой добавленной стоимости строительства (секция F КЭДМ-2) в ВВРП (карта)</t>
  </si>
  <si>
    <t>Вклад валовой добавленной стоимости услуг (секции G÷T КЭДМ-2) в ВВРП (карта)</t>
  </si>
  <si>
    <t>Вклад регионов развития в формирование ВВП (карта)</t>
  </si>
  <si>
    <t>Структура валового внутреннего продукта по формам собственности, % (диаграмма)</t>
  </si>
  <si>
    <t>Динамика Валового внутреннего продукта и конечного потребления (график)</t>
  </si>
  <si>
    <t>Индексы физического объёма Валового внутреннего продукта (график)</t>
  </si>
  <si>
    <t>Структура Валового внутреннего продукта по ресурсам (график)</t>
  </si>
  <si>
    <t>Структура Валового внутреннего продукта по категориям использования (график)</t>
  </si>
  <si>
    <t>PIB, preţuri curente</t>
  </si>
  <si>
    <t>ВВП, текущие цены</t>
  </si>
  <si>
    <t>Кредитование (+) или заимствование (-) домашних хозяйств/валовой раполагаемый доход домашних хозяйств x 100</t>
  </si>
  <si>
    <t>Валовое сбережение домашних хозяйств/валовой раполагаемый доход домашних хозяйств x 100</t>
  </si>
  <si>
    <t>Кредитование (+) или заимствование (-) национальной экономики/валовой раполагаемый доход национальной экономики x 100</t>
  </si>
  <si>
    <r>
      <t xml:space="preserve">3.4. Contul de distribuire secundară a veniturilor
</t>
    </r>
    <r>
      <rPr>
        <i/>
        <sz val="10"/>
        <color theme="1"/>
        <rFont val="Arial"/>
        <family val="2"/>
      </rPr>
      <t xml:space="preserve">       Счет вторичного распределения доходов</t>
    </r>
  </si>
  <si>
    <t>8.6. Ponderea valorii adăugate brute a agriculturii, silviculturii și pescuitului 
       (secțiunea A din CAEM-2) în PIBR, %</t>
  </si>
  <si>
    <r>
      <t xml:space="preserve">Criteriul definitoriu constant folosit la clasificarea întreprinderilor mici şi mijlocii (ÎMM) </t>
    </r>
    <r>
      <rPr>
        <b/>
        <sz val="12"/>
        <color theme="1"/>
        <rFont val="Arial"/>
        <family val="2"/>
      </rPr>
      <t>în scopuri statistice</t>
    </r>
    <r>
      <rPr>
        <sz val="12"/>
        <color theme="1"/>
        <rFont val="Arial"/>
        <family val="2"/>
      </rPr>
      <t xml:space="preserve"> este numărul mediu anual de salariați. În publicația nominalizată sectorul întreprinderilor mici si mijlocii cuprinde întreprinderile care au un număr mediu anual de pînă la 250 de salariați.
 </t>
    </r>
  </si>
  <si>
    <r>
      <t xml:space="preserve">Постоянным определяющим критерием, используемым для классификации малых и средних предприятий (МСП) </t>
    </r>
    <r>
      <rPr>
        <b/>
        <i/>
        <sz val="12"/>
        <rFont val="Arial"/>
        <family val="2"/>
      </rPr>
      <t>в статистических целях</t>
    </r>
    <r>
      <rPr>
        <i/>
        <sz val="12"/>
        <rFont val="Arial"/>
        <family val="2"/>
      </rPr>
      <t xml:space="preserve">, является среднегодовая численность работников. В данной публикации к сектору малого и среднего предпринимательства относятся предприятия, которые имеют среднегодовую численность до 250 работников.
</t>
    </r>
  </si>
  <si>
    <r>
      <rPr>
        <b/>
        <sz val="12"/>
        <color theme="1"/>
        <rFont val="Arial"/>
        <family val="2"/>
      </rPr>
      <t>Conturile regionale</t>
    </r>
    <r>
      <rPr>
        <sz val="12"/>
        <color theme="1"/>
        <rFont val="Arial"/>
        <family val="2"/>
      </rPr>
      <t xml:space="preserve"> prezintă o parte integrată a conturilor naționale, caracterizează localizarea regională a operațiunilor economice și se elaborează în baza acelorași standarde internaționale și concepte de bază ca și conturile naționale la nivel de economie. 
Luând în considerație sursele informaționale limitate la nivel de regiune, prioritar devine compilarea conturilor care reflectă operațiunile privind producția bunurilor și serviciilor și formarea veniturilor.
Contul de producție la nivel de regiune se soldează cu obținerea unei serii de indicatori macroeconomici de mare importanță cum ar fi:
   - Valoarea adăugată brută total pe</t>
    </r>
    <r>
      <rPr>
        <sz val="12"/>
        <rFont val="Arial"/>
        <family val="2"/>
      </rPr>
      <t xml:space="preserve"> regiuni</t>
    </r>
    <r>
      <rPr>
        <sz val="12"/>
        <color theme="1"/>
        <rFont val="Arial"/>
        <family val="2"/>
      </rPr>
      <t xml:space="preserve">;
   - </t>
    </r>
    <r>
      <rPr>
        <sz val="12"/>
        <rFont val="Arial"/>
        <family val="2"/>
      </rPr>
      <t>Valoarea adăugată brută pe activități economice divizată pe regiuni;
   - Impozite nete pe produse divizate pe regiuni;
   - Produsul Intern Brut Regional (PIBR).</t>
    </r>
  </si>
  <si>
    <r>
      <rPr>
        <b/>
        <i/>
        <sz val="12"/>
        <color theme="1"/>
        <rFont val="Arial"/>
        <family val="2"/>
      </rPr>
      <t xml:space="preserve">Региональные счета </t>
    </r>
    <r>
      <rPr>
        <i/>
        <sz val="12"/>
        <color theme="1"/>
        <rFont val="Arial"/>
        <family val="2"/>
      </rPr>
      <t>представляют собой интегрированную часть национальных счетов, характеризующие  экономическую деятельность на уровне регионов, и разрабатываются на базе тех же основополагающих концепций и международных  стандартов, что и национальные счета в целом по экономике.
Принимая во внимание, что на уровне регионов источники информации носят ограниченный характер, приоритетным является разработка счетов, отражающих операции производства товаров и услуг и формирование доходов.
Счет производства на уровне регионов дает возможность получить такие значимые макроэкономические показатели как:
   - Валовая  добавленная стоимость всего на уровне регионов;
   - Валовая добавленная стоимость по видам экономической деятельности на уровне регионов;
   - Чистые налоги на продукты на уровне регионов;
   - Валовой Внутренний Региональный Продукт (ВВРП).</t>
    </r>
  </si>
  <si>
    <t>Ponderea valorii adăugate brute a agriculturii, silviculturii și pescuitului 
(secțiunea A din CAEM-2) în PIBR (hartă)</t>
  </si>
  <si>
    <t>Contribuția regiunilor de dezvoltare la formarea valorii adăugate brute a industriei 
(secțiunile B÷E din CAEM-2), diagramă</t>
  </si>
  <si>
    <t>Contribuția regiunilor de dezvoltare la formarea valorii adăugate brute a serviciilor 
(secțiunile G÷T din CAEM-2), diagramă</t>
  </si>
  <si>
    <t>Contribuția regiunilor de dezvoltare la formarea valorii adăugate brute a construcțiilor 
(secțiunea F din CAEM-2), diagramă</t>
  </si>
  <si>
    <t>Вклад валовой добавленной стоимости сельского, лесного и рыбного хозяйства 
(секция А КЭДМ-2) в ВВРП (карта)</t>
  </si>
  <si>
    <t>Вклад регионов развития в формирование валовой добавленной стоимости сельского, 
лесного и рыбного хозяйства (секция А КЭДМ-2), диаграмма</t>
  </si>
  <si>
    <t>Вклад регионов развития в формирование валовой добавленной стоимости промышленности 
(секции B÷E КЭДМ-2), диаграмма</t>
  </si>
  <si>
    <t>Вклад регионов развития в формирование валовой добавленной стоимости строительства 
(секция F КЭДМ-2), диаграмма</t>
  </si>
  <si>
    <t>Вклад регионов развития в формирование валовой добавленной стоимости услуг 
(секции G÷T КЭДМ-2), диаграмма</t>
  </si>
  <si>
    <t xml:space="preserve">       Специфические индексы национальных счетов </t>
  </si>
  <si>
    <r>
      <t xml:space="preserve">4.1. Contul de producţie
      </t>
    </r>
    <r>
      <rPr>
        <i/>
        <sz val="10"/>
        <color theme="1"/>
        <rFont val="Arial"/>
        <family val="2"/>
      </rPr>
      <t xml:space="preserve"> Счет производства</t>
    </r>
  </si>
  <si>
    <r>
      <t>Contabilitatea naţională</t>
    </r>
    <r>
      <rPr>
        <sz val="10"/>
        <color theme="1"/>
        <rFont val="Arial"/>
        <family val="2"/>
      </rPr>
      <t xml:space="preserve"> reprezintă un ansamblu coerent şi detaliat de conturi şi tabele macroeconomice ce oferă o imagine comparabilă şi completă a activităţii economice a unei ţări. Aceasta clasifică marea varietate de fluxuri ecоnomice într-un număr restrâns de categorii fundamentale şi le înscrie într-un cadru de ansamblu ce permite obţinerea unei reprezentări a circuitului economic adaptată nevoilor de analiză, previziune şi politică economică.</t>
    </r>
  </si>
  <si>
    <r>
      <t xml:space="preserve">Система национальных счетов </t>
    </r>
    <r>
      <rPr>
        <i/>
        <sz val="10"/>
        <color theme="1"/>
        <rFont val="Arial"/>
        <family val="2"/>
      </rPr>
      <t xml:space="preserve">представляет собой комплексную, логически последовательную и целостную совокупность макроэкономических счетов и таблиц, которые отражают результаты экономической деятельности страны.
Система счетов характеризует различные экономические процессы в виде агрегированных показателей, необходимых для анализа состояния экономики, формирования экономической политики и принятия мер по регулированию рыночной экономики. </t>
    </r>
  </si>
  <si>
    <r>
      <t xml:space="preserve">Gen de activitate economică </t>
    </r>
    <r>
      <rPr>
        <sz val="10"/>
        <color theme="1"/>
        <rFont val="Arial"/>
        <family val="2"/>
      </rPr>
      <t xml:space="preserve">– </t>
    </r>
    <r>
      <rPr>
        <b/>
        <sz val="10"/>
        <color theme="1"/>
        <rFont val="Arial"/>
        <family val="2"/>
      </rPr>
      <t xml:space="preserve"> </t>
    </r>
    <r>
      <rPr>
        <sz val="10"/>
        <color theme="1"/>
        <rFont val="Arial"/>
        <family val="2"/>
      </rPr>
      <t>proces care conduce la obţinerea unui asortiment similar de producţie (bunuri, servicii) care caracterizează cele mai generale categorii ale clasificării genurilor de activitate.</t>
    </r>
  </si>
  <si>
    <r>
      <t>Вид экономической деятельности</t>
    </r>
    <r>
      <rPr>
        <i/>
        <sz val="10"/>
        <color theme="1"/>
        <rFont val="Arial"/>
        <family val="2"/>
      </rPr>
      <t xml:space="preserve"> – процесс, приводящий к получению однородного набора продукции (товаров и услуг), характеризующий наиболее укрупненные категории классификации видов деятельности.</t>
    </r>
  </si>
  <si>
    <r>
      <t xml:space="preserve">Sectorul instituţional </t>
    </r>
    <r>
      <rPr>
        <sz val="10"/>
        <color theme="1"/>
        <rFont val="Arial"/>
        <family val="2"/>
      </rPr>
      <t>– regruparea unităţilor instituţionale în ansambluri pe baza funcţiei lor principale şi a surselor de finanţare.</t>
    </r>
  </si>
  <si>
    <r>
      <t xml:space="preserve">Институциональный сектор – </t>
    </r>
    <r>
      <rPr>
        <i/>
        <sz val="10"/>
        <color theme="1"/>
        <rFont val="Arial"/>
        <family val="2"/>
      </rPr>
      <t>совокупность институциональных единиц, однородных с точки зрения выполняемых функций и источников финансирования.</t>
    </r>
  </si>
  <si>
    <r>
      <t>Unitatea instituţională</t>
    </r>
    <r>
      <rPr>
        <sz val="10"/>
        <color theme="1"/>
        <rFont val="Arial"/>
        <family val="2"/>
      </rPr>
      <t xml:space="preserve"> este o unitate economică rezidentă (care are centru de interes, deci, desfăşoară o activitate economică de cel puţin un an pe teritoriul respectiv) care are autonomie de decizie în exercitarea funcţiei sale principale şi/sau dispune de contabilitate completă (are atît documente contabile în care apar toate operaţiunile economice şi financiare efectuate în cursul perioadei, cît şi un bilanţ al activelor şi pasivelor sale).</t>
    </r>
  </si>
  <si>
    <r>
      <t xml:space="preserve">Институциональная единица – </t>
    </r>
    <r>
      <rPr>
        <i/>
        <sz val="10"/>
        <rFont val="Arial"/>
        <family val="2"/>
      </rPr>
      <t xml:space="preserve">экономическая единица-резидент, которая осуществляет экономическую деятельность (не менее одного года на данной территории), способная принимать обязательства и/или владеет активами. </t>
    </r>
  </si>
  <si>
    <r>
      <t xml:space="preserve">Unităţile instituţionale – rezidente se grupează pe sectoare instituţionale: </t>
    </r>
    <r>
      <rPr>
        <sz val="10"/>
        <color theme="1"/>
        <rFont val="Arial"/>
        <family val="2"/>
      </rPr>
      <t xml:space="preserve">societăţi nefinanciare, societăţi financiare, administraţia publică, gospodăriile populaţiei şi instituţii fără scop lucrativ în serviciul gospodăriilor populaţiei. </t>
    </r>
  </si>
  <si>
    <r>
      <t xml:space="preserve">Институциональные единицы – резиденты группируются по институциональным секторам: </t>
    </r>
    <r>
      <rPr>
        <i/>
        <sz val="10"/>
        <color theme="1"/>
        <rFont val="Arial"/>
        <family val="2"/>
      </rPr>
      <t>нефинансовые корпорации, финансовые корпорации, государственное управление, домашние хозяйства и некоммерческие организации, обслуживающие домашние хозяйства.</t>
    </r>
  </si>
  <si>
    <r>
      <t xml:space="preserve">Sectorul «Societăţi nefinanciare» </t>
    </r>
    <r>
      <rPr>
        <sz val="10"/>
        <color theme="1"/>
        <rFont val="Arial"/>
        <family val="2"/>
      </rPr>
      <t xml:space="preserve">cuprinde unităţile instituţionale nefinanciare a căror funcţie o constituie producţia de bunuri şi servicii nefinanciare destinate pieţei şi ale căror resurse principale provin din vînzarea producţiei. </t>
    </r>
  </si>
  <si>
    <r>
      <t xml:space="preserve">Сектор «Нефинансовые корпорации» </t>
    </r>
    <r>
      <rPr>
        <i/>
        <sz val="10"/>
        <color theme="1"/>
        <rFont val="Arial"/>
        <family val="2"/>
      </rPr>
      <t>объединяет институциональные единицы, основной функцией которых является производство товаров и нефинансовых услуг для рынка. Ресурсы формируются за счет средств, полученных от продажи товаров и услуг.</t>
    </r>
  </si>
  <si>
    <r>
      <t>Sectorul «Societăţi financiare»</t>
    </r>
    <r>
      <rPr>
        <sz val="10"/>
        <color theme="1"/>
        <rFont val="Arial"/>
        <family val="2"/>
      </rPr>
      <t xml:space="preserve"> cuprinde unităţile instituţionale a căror funcţie principală constă în finanţarea, adică colectarea, transformarea şi redistribuirea disponibilităţilor financiare. Resursele principale ale acestor unităţi sunt constituite din fonduri provenind din angajamentele contractate (depuneri, bonuri, obligaţiuni etc.) şi din dobânzi primite.
La acest sector se referă instituţiile monetar-creditare, societăţile de asigurări şi alte instituţii financiare.</t>
    </r>
  </si>
  <si>
    <r>
      <t xml:space="preserve">Сектор «Финансовые корпорации»  </t>
    </r>
    <r>
      <rPr>
        <i/>
        <sz val="10"/>
        <color theme="1"/>
        <rFont val="Arial"/>
        <family val="2"/>
      </rPr>
      <t xml:space="preserve">включает институциональные единицы, основная функция которых  состоит в финансировании, т.е. сборе, преобразовании и перераспределении финансовых активов. Их основные ресурсы формируются за счет принятых обязательств и полученных процентов, страховых премий, комиссионных. 
К этому сектору относятся денежно-кредитные учреждения, страховые общества и другие финансовые посредники. </t>
    </r>
  </si>
  <si>
    <r>
      <t xml:space="preserve">Sectorul «Administraţia publică»  </t>
    </r>
    <r>
      <rPr>
        <sz val="10"/>
        <color theme="1"/>
        <rFont val="Arial"/>
        <family val="2"/>
      </rPr>
      <t xml:space="preserve">cuprinde unităţile instituţionale, a căror funcţie principală este de a produce servicii non-piaţă destinate consumului individual şi colectiv şi de a efectua operaţiuni de redistribuire a veniturilor statului. 
Resursele lor provin din contribuţiile obligatorii vărsate de unităţile instituţionale, precum şi din veniturile din proprietate, prestarea serviciilor de piaţă, împrumuturi.  
</t>
    </r>
  </si>
  <si>
    <r>
      <t xml:space="preserve">Сектор «Государственное управление» </t>
    </r>
    <r>
      <rPr>
        <i/>
        <sz val="10"/>
        <color theme="1"/>
        <rFont val="Arial"/>
        <family val="2"/>
      </rPr>
      <t>включает институциональные единицы, основная функция которых состоит в предоставлении нерыночных услуг для индивидуального и коллективного потребления и осуществлении операций по перераспределению доходов государства.
Ресурсы этих единиц формируются за счёт обязательных платежей институциональных единиц, а также за счет доходов от собственности, продажи рыночных услуг, заимствования.</t>
    </r>
  </si>
  <si>
    <r>
      <t xml:space="preserve">Sectorul «Gospodăriile populaţiei» </t>
    </r>
    <r>
      <rPr>
        <sz val="10"/>
        <color theme="1"/>
        <rFont val="Arial"/>
        <family val="2"/>
      </rPr>
      <t xml:space="preserve">cuprinde indivizi sau grupuri de indivizi în acelaşi timp în funcţia lor de consumatori şi eventual de întreprinzători.
Resursele principale ale acestora provin din remunerarea salariaţilor, venituri din proprietate,  transferuri efectuate din celelalte sectoare şi din încasările provenind din vânzarea producţiei.
</t>
    </r>
  </si>
  <si>
    <r>
      <t xml:space="preserve">Сектор «Домашние хозяйства» </t>
    </r>
    <r>
      <rPr>
        <i/>
        <sz val="10"/>
        <color theme="1"/>
        <rFont val="Arial"/>
        <family val="2"/>
      </rPr>
      <t>включает отдельные единицы или группы единиц, исполняющих одновременно функцию потребителей и возможно функцию производителей.
Основными ресурсами этих единиц являются оплата труда работников, доходы от собственности, трансферты, полученные от других секторов, и поступления от продажи продукции.</t>
    </r>
  </si>
  <si>
    <r>
      <t>Sectorul «Instituţii fără scop lucrativ în serviciul gospodăriilor populaţiei»</t>
    </r>
    <r>
      <rPr>
        <sz val="10"/>
        <color theme="1"/>
        <rFont val="Arial"/>
        <family val="2"/>
      </rPr>
      <t xml:space="preserve"> regrupează unităţile instituţionale care prestează servicii non-piaţă pentru gospodării şi ale căror resurse, provin din contribuţiile voluntare efectuate de gospodării şi din veniturile din proprietate. În acest sector se includ sindicatele, partidele politice, cultele religioase, asociaţiile culturale şi sportive, etc..</t>
    </r>
  </si>
  <si>
    <r>
      <t xml:space="preserve">Сектор «Некоммерческие организации, обслуживающие домашние хозяйства» </t>
    </r>
    <r>
      <rPr>
        <i/>
        <sz val="10"/>
        <color theme="1"/>
        <rFont val="Arial"/>
        <family val="2"/>
      </rPr>
      <t>объединяет институциональные единицы, функцией которых является предоставление нерыночных услуг домашним хозяйствам бесплатно или по ценам, не имеющим экономического значения. Их ресурсы формируются из добровольных взносов и доходов от собственности. К этому сектору относятся профессиональные союзы, политические партии, религиозные общества, культурные и спортивные общества и др.</t>
    </r>
  </si>
  <si>
    <r>
      <t xml:space="preserve">Restul lumii. </t>
    </r>
    <r>
      <rPr>
        <sz val="10"/>
        <color theme="1"/>
        <rFont val="Arial"/>
        <family val="2"/>
      </rPr>
      <t>Relaţiile economice cu alte ţări se efectuează prin “Restul lumii” care uneşte toate unităţile instituţionale – nerezidente în cazul când acestea interacţionează cu rezidenţii.</t>
    </r>
  </si>
  <si>
    <r>
      <t xml:space="preserve">Остальной мир. </t>
    </r>
    <r>
      <rPr>
        <i/>
        <sz val="10"/>
        <color theme="1"/>
        <rFont val="Arial"/>
        <family val="2"/>
      </rPr>
      <t>Взаимосвязь с другими странами отражается через «Остальной мир», объединяющий все институциональные единицы – нерезиденты в случае взаимодействия с резидентами.</t>
    </r>
  </si>
  <si>
    <r>
      <t xml:space="preserve">Contul de bunuri şi servicii </t>
    </r>
    <r>
      <rPr>
        <sz val="10"/>
        <color theme="1"/>
        <rFont val="Arial"/>
        <family val="2"/>
      </rPr>
      <t>prezintă echilibrul macroeconomic dintre resursele şi utilizările bunurilor şi serviciilor cu detalierea componentelor cererii şi ofertei. 
Contul de bunuri şi servicii se elaborează total pe economie. Contul nu are sold, el se echilibrează prin definiţie.</t>
    </r>
  </si>
  <si>
    <r>
      <t>Счет товаров и услуг</t>
    </r>
    <r>
      <rPr>
        <i/>
        <sz val="10"/>
        <color theme="1"/>
        <rFont val="Arial"/>
        <family val="2"/>
      </rPr>
      <t xml:space="preserve"> отражает баланс товаров и услуг в ресурсах и использовании на макроэкономическом уровне, с детализацией компонентов спроса и предложения.  
Счет товаров и услуг разрабатывается в целом по экономике. Счет не имеет сальдирующей статьи, так как ресурсы равны использованию по определению.</t>
    </r>
  </si>
  <si>
    <r>
      <t xml:space="preserve">Contul de producţie </t>
    </r>
    <r>
      <rPr>
        <sz val="10"/>
        <color theme="1"/>
        <rFont val="Arial"/>
        <family val="2"/>
      </rPr>
      <t xml:space="preserve">descrie operaţiunile procesului de producţie propriu zis. Contul este stabilit total pe economie, activităţi economice şi sectoare instituţionale. El are în resurse producţia de bunuri şi servicii plus impozite nete pe produse, iar în utilizări - consumul intermediar. Soldul contului total pe economie îl constituie </t>
    </r>
    <r>
      <rPr>
        <b/>
        <sz val="10"/>
        <color theme="1"/>
        <rFont val="Arial"/>
        <family val="2"/>
      </rPr>
      <t>produsul intern brut</t>
    </r>
    <r>
      <rPr>
        <sz val="10"/>
        <color theme="1"/>
        <rFont val="Arial"/>
        <family val="2"/>
      </rPr>
      <t xml:space="preserve">, iar la nivel de activitate economică şi sector instituţional – </t>
    </r>
    <r>
      <rPr>
        <b/>
        <sz val="10"/>
        <color theme="1"/>
        <rFont val="Arial"/>
        <family val="2"/>
      </rPr>
      <t>valoarea adăugată brută.</t>
    </r>
  </si>
  <si>
    <r>
      <t xml:space="preserve">Счет производства </t>
    </r>
    <r>
      <rPr>
        <i/>
        <sz val="10"/>
        <color theme="1"/>
        <rFont val="Arial"/>
        <family val="2"/>
      </rPr>
      <t xml:space="preserve">отражает операции, относящиеся непосредственно к процессу производства. Счет разрабатывается в целом по экономике, по видам экономической деятельности и по институциональным секторам. В ресурсах счета – выпуск плюс чистые налоги на продукты, а в использовании - промежуточное потребление. Сальдирующая статья счета в целом по экономике - это </t>
    </r>
    <r>
      <rPr>
        <b/>
        <i/>
        <sz val="10"/>
        <color theme="1"/>
        <rFont val="Arial"/>
        <family val="2"/>
      </rPr>
      <t>валовой внутренний продукт</t>
    </r>
    <r>
      <rPr>
        <i/>
        <sz val="10"/>
        <color theme="1"/>
        <rFont val="Arial"/>
        <family val="2"/>
      </rPr>
      <t>, а на уровне вида экономической деятельности и институционального сектора -</t>
    </r>
    <r>
      <rPr>
        <b/>
        <i/>
        <sz val="10"/>
        <color theme="1"/>
        <rFont val="Arial"/>
        <family val="2"/>
      </rPr>
      <t xml:space="preserve"> валовая добавленная стоимость.</t>
    </r>
  </si>
  <si>
    <r>
      <t xml:space="preserve">Producţia </t>
    </r>
    <r>
      <rPr>
        <sz val="10"/>
        <color theme="1"/>
        <rFont val="Arial"/>
        <family val="2"/>
      </rPr>
      <t>include toate produsele fabricate şi serviciile prestate în decursul unei perioade contabile.</t>
    </r>
  </si>
  <si>
    <r>
      <t xml:space="preserve">Выпуск </t>
    </r>
    <r>
      <rPr>
        <i/>
        <sz val="10"/>
        <color theme="1"/>
        <rFont val="Arial"/>
        <family val="2"/>
      </rPr>
      <t>представляет собой суммарную стоимость товаров и услуг, произведенных в экономике в отчетном периоде.</t>
    </r>
  </si>
  <si>
    <r>
      <t>Producţia de piaţă</t>
    </r>
    <r>
      <rPr>
        <sz val="10"/>
        <color theme="1"/>
        <rFont val="Arial"/>
        <family val="2"/>
      </rPr>
      <t xml:space="preserve"> reprezintă producţia vândută sau destinată vânzării pe piaţă la un preţ semnificativ din punct de vedere economic. </t>
    </r>
  </si>
  <si>
    <r>
      <t xml:space="preserve">Рыночный выпуск </t>
    </r>
    <r>
      <rPr>
        <i/>
        <sz val="10"/>
        <color theme="1"/>
        <rFont val="Arial"/>
        <family val="2"/>
      </rPr>
      <t>представляет собой продукцию, которая реализуется или может быть реализована по экономически значимым ценам.</t>
    </r>
  </si>
  <si>
    <r>
      <t xml:space="preserve">Producţia non-piaţă </t>
    </r>
    <r>
      <rPr>
        <sz val="10"/>
        <color theme="1"/>
        <rFont val="Arial"/>
        <family val="2"/>
      </rPr>
      <t>reprezintă producţia furnizată altor unităţi, fie gratuit, fie la un preţ nesemnificativ din punct de vedere economic.</t>
    </r>
  </si>
  <si>
    <r>
      <t>Нерыночный выпуск</t>
    </r>
    <r>
      <rPr>
        <i/>
        <sz val="10"/>
        <color theme="1"/>
        <rFont val="Arial"/>
        <family val="2"/>
      </rPr>
      <t xml:space="preserve"> - это продукция, предоставляемая бесплатно или по ценам, не имеющим экономического значения.</t>
    </r>
  </si>
  <si>
    <r>
      <t>Consumul intermediar</t>
    </r>
    <r>
      <rPr>
        <sz val="10"/>
        <color theme="1"/>
        <rFont val="Arial"/>
        <family val="2"/>
      </rPr>
      <t xml:space="preserve"> reprezintă valoarea bunurilor şi serviciilor (excluzând consumul de capital fix) care sunt fie transformate, fie consumate în totalitate în timpul procesului de producţie. </t>
    </r>
  </si>
  <si>
    <r>
      <t xml:space="preserve">Промежуточное потребление </t>
    </r>
    <r>
      <rPr>
        <i/>
        <sz val="10"/>
        <color theme="1"/>
        <rFont val="Arial"/>
        <family val="2"/>
      </rPr>
      <t xml:space="preserve">представляет собой стоимость товаров и услуг (за исключением потребления основного капитала), которые трансформируются или полностью потребляются в процессе производства. </t>
    </r>
  </si>
  <si>
    <r>
      <t xml:space="preserve">Serviciile de intermediere financiară indirect măsurate (SIFIM) </t>
    </r>
    <r>
      <rPr>
        <sz val="10"/>
        <color theme="1"/>
        <rFont val="Arial"/>
        <family val="2"/>
      </rPr>
      <t>reprezintă operațiuni de creditare și plasare a depozitelor efectuate de către instituțiile financiare.</t>
    </r>
  </si>
  <si>
    <r>
      <t xml:space="preserve">Услуги финансового посредничества, измеряемые косвенным образом (УФПИК) </t>
    </r>
    <r>
      <rPr>
        <i/>
        <sz val="10"/>
        <color theme="1"/>
        <rFont val="Arial"/>
        <family val="2"/>
      </rPr>
      <t>представляют собой  услуги по  кредитованию и размещенннию депозитов, осуществляемые финансововыми  учреждениями.</t>
    </r>
  </si>
  <si>
    <r>
      <t xml:space="preserve">Valoarea adăugată brută </t>
    </r>
    <r>
      <rPr>
        <sz val="10"/>
        <color theme="1"/>
        <rFont val="Arial"/>
        <family val="2"/>
      </rPr>
      <t xml:space="preserve">este soldul contului de producţie şi se măsoară ca diferenţa dintre valoarea bunurilor şi serviciilor produse şi consumul intermediar, reprezentând deci valoarea nou creată în procesul de producţie. </t>
    </r>
  </si>
  <si>
    <r>
      <t>Валовая добавленная стоимость</t>
    </r>
    <r>
      <rPr>
        <i/>
        <sz val="10"/>
        <color theme="1"/>
        <rFont val="Arial"/>
        <family val="2"/>
      </rPr>
      <t xml:space="preserve"> является сальдирующей статьей счета производства и измеряется как разность между выпуском товаров и услуг и промежуточным потреблением и выражает вновь созданную стоимость в процессе производства.</t>
    </r>
  </si>
  <si>
    <r>
      <t xml:space="preserve">Impozitele pe producţie şi import </t>
    </r>
    <r>
      <rPr>
        <sz val="10"/>
        <color theme="1"/>
        <rFont val="Arial"/>
        <family val="2"/>
      </rPr>
      <t>cuprind impozitele pe produse şi alte impozite pe producţie.</t>
    </r>
  </si>
  <si>
    <r>
      <t xml:space="preserve">Налоги на производство и импорт </t>
    </r>
    <r>
      <rPr>
        <i/>
        <sz val="10"/>
        <color theme="1"/>
        <rFont val="Arial"/>
        <family val="2"/>
      </rPr>
      <t>состоят из налогов на продукты и других налогов на производство.</t>
    </r>
  </si>
  <si>
    <r>
      <t xml:space="preserve">Impozite pe produse </t>
    </r>
    <r>
      <rPr>
        <sz val="10"/>
        <color theme="1"/>
        <rFont val="Arial"/>
        <family val="2"/>
      </rPr>
      <t xml:space="preserve">– impozite prelevate proporţional cu cantitatea sau valoarea bunurilor şi serviciilor produse, comercializate sau importate de rezidenţi. Din ele fac parte taxa pe valoarea adăugată (TVA), accize, impozite pe bunurile şi serviciile importate. </t>
    </r>
  </si>
  <si>
    <r>
      <t xml:space="preserve">Налоги на продукты </t>
    </r>
    <r>
      <rPr>
        <i/>
        <sz val="10"/>
        <color theme="1"/>
        <rFont val="Arial"/>
        <family val="2"/>
      </rPr>
      <t>– это налоги, взимаемые пропорционально количеству или стоимости товара и услуг, производимых, продаваемых или импортируемых резидентами. К ним относятся налог на добавленную стоимость (НДС), акцизы, налоги на импорт и другие.</t>
    </r>
  </si>
  <si>
    <r>
      <t xml:space="preserve">Subvenţiile </t>
    </r>
    <r>
      <rPr>
        <sz val="10"/>
        <color theme="1"/>
        <rFont val="Arial"/>
        <family val="2"/>
      </rPr>
      <t>includ subvenţiile pe produse şi alte subvenţii pe producţie.</t>
    </r>
  </si>
  <si>
    <r>
      <t xml:space="preserve">Субсидии </t>
    </r>
    <r>
      <rPr>
        <i/>
        <sz val="10"/>
        <color theme="1"/>
        <rFont val="Arial"/>
        <family val="2"/>
      </rPr>
      <t xml:space="preserve">состоят из субсидий на продукты и других субсидий на производство. </t>
    </r>
  </si>
  <si>
    <r>
      <t xml:space="preserve">Subvenţii pe produse </t>
    </r>
    <r>
      <rPr>
        <sz val="10"/>
        <color theme="1"/>
        <rFont val="Arial"/>
        <family val="2"/>
      </rPr>
      <t>– sume vărsate pe unitatea de bun sau serviciu produsă sau importată.</t>
    </r>
  </si>
  <si>
    <r>
      <t xml:space="preserve">Субсидии на продукты </t>
    </r>
    <r>
      <rPr>
        <i/>
        <sz val="10"/>
        <color theme="1"/>
        <rFont val="Arial"/>
        <family val="2"/>
      </rPr>
      <t>– суммы выплачиваемые пропорционально количеству или стоимости товаров и услуг, производимых, продаваемых или импортируемых резидентами.</t>
    </r>
  </si>
  <si>
    <r>
      <t xml:space="preserve">Impozite nete pe produse </t>
    </r>
    <r>
      <rPr>
        <sz val="10"/>
        <color theme="1"/>
        <rFont val="Arial"/>
        <family val="2"/>
      </rPr>
      <t xml:space="preserve">– impozite pe produse minus subvenţii pe produse.                                                                                                            </t>
    </r>
  </si>
  <si>
    <r>
      <t xml:space="preserve">Чистые налоги на продукты </t>
    </r>
    <r>
      <rPr>
        <i/>
        <sz val="10"/>
        <color theme="1"/>
        <rFont val="Arial"/>
        <family val="2"/>
      </rPr>
      <t xml:space="preserve">– налоги на продукты за вычетом субсидий на продукты. </t>
    </r>
  </si>
  <si>
    <r>
      <t>Produsul intern brut (PIB)</t>
    </r>
    <r>
      <rPr>
        <sz val="10"/>
        <color theme="1"/>
        <rFont val="Arial"/>
        <family val="2"/>
      </rPr>
      <t xml:space="preserve"> – principalul agregat macroeconomic al contabilităţii naţionale care reprezintă rezultatul final al activităţii de producţie din unităţile producătoare rezidente şi care corespunde valorii bunurilor şi serviciilor produse de către aceste unităţi pentru consumul final.</t>
    </r>
  </si>
  <si>
    <r>
      <t xml:space="preserve">Валовой внутренний продукт (ВВП) </t>
    </r>
    <r>
      <rPr>
        <i/>
        <sz val="10"/>
        <color theme="1"/>
        <rFont val="Arial"/>
        <family val="2"/>
      </rPr>
      <t>– важнейший показатель системы национальных счетов, характеризующий конечный результат производственной деятельности экономических единиц – резидентов, который измеряется стоимостью товаров и услуг, произведённых этими единицами для конечного использования.</t>
    </r>
  </si>
  <si>
    <r>
      <t>PIB = VAB + IP - SP,</t>
    </r>
    <r>
      <rPr>
        <sz val="10"/>
        <color theme="1"/>
        <rFont val="Arial"/>
        <family val="2"/>
      </rPr>
      <t xml:space="preserve"> unde:
</t>
    </r>
    <r>
      <rPr>
        <b/>
        <sz val="10"/>
        <color theme="1"/>
        <rFont val="Arial"/>
        <family val="2"/>
      </rPr>
      <t xml:space="preserve">PIB </t>
    </r>
    <r>
      <rPr>
        <sz val="10"/>
        <color theme="1"/>
        <rFont val="Arial"/>
        <family val="2"/>
      </rPr>
      <t xml:space="preserve">-  produsul intern brut (preţuri de piaţă)
</t>
    </r>
    <r>
      <rPr>
        <b/>
        <sz val="10"/>
        <color theme="1"/>
        <rFont val="Arial"/>
        <family val="2"/>
      </rPr>
      <t>VAB</t>
    </r>
    <r>
      <rPr>
        <sz val="10"/>
        <color theme="1"/>
        <rFont val="Arial"/>
        <family val="2"/>
      </rPr>
      <t xml:space="preserve"> -  valoarea adăugată brută (preţuri de bază)
</t>
    </r>
    <r>
      <rPr>
        <b/>
        <sz val="10"/>
        <color theme="1"/>
        <rFont val="Arial"/>
        <family val="2"/>
      </rPr>
      <t>IP</t>
    </r>
    <r>
      <rPr>
        <sz val="10"/>
        <color theme="1"/>
        <rFont val="Arial"/>
        <family val="2"/>
      </rPr>
      <t xml:space="preserve"> -  impozite pe produse
</t>
    </r>
    <r>
      <rPr>
        <b/>
        <sz val="10"/>
        <color theme="1"/>
        <rFont val="Arial"/>
        <family val="2"/>
      </rPr>
      <t>SP</t>
    </r>
    <r>
      <rPr>
        <sz val="10"/>
        <color theme="1"/>
        <rFont val="Arial"/>
        <family val="2"/>
      </rPr>
      <t xml:space="preserve"> -  subvenţii pe produse</t>
    </r>
  </si>
  <si>
    <r>
      <t>ВВП = ВДС + НП - СП,</t>
    </r>
    <r>
      <rPr>
        <i/>
        <sz val="10"/>
        <color theme="1"/>
        <rFont val="Arial"/>
        <family val="2"/>
      </rPr>
      <t xml:space="preserve"> где:
</t>
    </r>
    <r>
      <rPr>
        <b/>
        <i/>
        <sz val="10"/>
        <color theme="1"/>
        <rFont val="Arial"/>
        <family val="2"/>
      </rPr>
      <t>ВВП</t>
    </r>
    <r>
      <rPr>
        <i/>
        <sz val="10"/>
        <color theme="1"/>
        <rFont val="Arial"/>
        <family val="2"/>
      </rPr>
      <t xml:space="preserve"> -  валовой внутренний продукт 
(в рыночных ценах)
</t>
    </r>
    <r>
      <rPr>
        <b/>
        <i/>
        <sz val="10"/>
        <color theme="1"/>
        <rFont val="Arial"/>
        <family val="2"/>
      </rPr>
      <t>ВДС</t>
    </r>
    <r>
      <rPr>
        <i/>
        <sz val="10"/>
        <color theme="1"/>
        <rFont val="Arial"/>
        <family val="2"/>
      </rPr>
      <t xml:space="preserve"> -  валовая добавленная стоимость 
(в основных ценах)
</t>
    </r>
    <r>
      <rPr>
        <b/>
        <i/>
        <sz val="10"/>
        <color theme="1"/>
        <rFont val="Arial"/>
        <family val="2"/>
      </rPr>
      <t>НП</t>
    </r>
    <r>
      <rPr>
        <i/>
        <sz val="10"/>
        <color theme="1"/>
        <rFont val="Arial"/>
        <family val="2"/>
      </rPr>
      <t xml:space="preserve"> -  налоги на продукты
</t>
    </r>
    <r>
      <rPr>
        <b/>
        <i/>
        <sz val="10"/>
        <color theme="1"/>
        <rFont val="Arial"/>
        <family val="2"/>
      </rPr>
      <t xml:space="preserve">СП </t>
    </r>
    <r>
      <rPr>
        <i/>
        <sz val="10"/>
        <color theme="1"/>
        <rFont val="Arial"/>
        <family val="2"/>
      </rPr>
      <t>-  субсидии на продукты</t>
    </r>
  </si>
  <si>
    <r>
      <t xml:space="preserve">Contul de exploatare </t>
    </r>
    <r>
      <rPr>
        <sz val="10"/>
        <color theme="1"/>
        <rFont val="Arial"/>
        <family val="2"/>
      </rPr>
      <t>reflectă distribuirea veniturilor primare de către unităţile instituţionale – rezidente nemijlocit implicate în producţia de bunuri şi servicii.</t>
    </r>
  </si>
  <si>
    <r>
      <t xml:space="preserve">Счет образования доходов </t>
    </r>
    <r>
      <rPr>
        <i/>
        <sz val="10"/>
        <color theme="1"/>
        <rFont val="Arial"/>
        <family val="2"/>
      </rPr>
      <t>отражает выплату первичных доходов институциональными единицами – резидентами, непосредственно участвующими в процессе производства товаров и услуг.</t>
    </r>
  </si>
  <si>
    <r>
      <t xml:space="preserve">Remunerarea salariaţilor </t>
    </r>
    <r>
      <rPr>
        <sz val="10"/>
        <color theme="1"/>
        <rFont val="Arial"/>
        <family val="2"/>
      </rPr>
      <t>reprezintă sumele primite de angajaţi în bani sau natură în contrapartida muncii depuse. Remunerarea salariaţilor include sumele brute calculate, inclusiv prime, sporuri, avantaje în natură, impozite pe venit, vărsăminte în fondurile de susţinere socială şi alte plaţi.</t>
    </r>
  </si>
  <si>
    <r>
      <t>Оплата труда работников</t>
    </r>
    <r>
      <rPr>
        <i/>
        <sz val="10"/>
        <color theme="1"/>
        <rFont val="Arial"/>
        <family val="2"/>
      </rPr>
      <t>, представляет собой  вознаграждение в денежной или натуральной форме, выплаченное работодателем наемному работнику за, выполненную работу. Оплата труда работников учитывается на основе начисленных сумм и включает в себя суммы отчислений на социальное страхование, налогов на доходы и другие выплаты.</t>
    </r>
  </si>
  <si>
    <r>
      <t xml:space="preserve">Cotizaţiile sociale efective în sarcina angajatorilor </t>
    </r>
    <r>
      <rPr>
        <sz val="10"/>
        <color theme="1"/>
        <rFont val="Arial"/>
        <family val="2"/>
      </rPr>
      <t>sunt plăţile vărsate de angajatori în fondurile de  susţinere socială de stat sau private pentru a asigura salariaţii săi cu dreptul de a primi prestaţii sociale în cazurile unor anumite evenimente sau a unor condiţii deosebite, care pot avea un impact negativ asupra bunăstării salariaţilor - boală, accidente de muncă, plecarea la pensie, şomaj etc..</t>
    </r>
  </si>
  <si>
    <r>
      <t>Фактические отчисления работодателей на социальное страхование</t>
    </r>
    <r>
      <rPr>
        <i/>
        <sz val="10"/>
        <color theme="1"/>
        <rFont val="Arial"/>
        <family val="2"/>
      </rPr>
      <t xml:space="preserve"> выплачиваются работодателями в государственные или негосударственные фонды социального страхования, для обеспечения права своих наемных работников на получение социальных пособий в случае определенных событий или при наличии определенных условий, которые могут неблагоприятно повлиять на доходы или благосостояние работников – болезнь, несчастные случаи на производстве, безработица, выход на пенсию и так далее.</t>
    </r>
  </si>
  <si>
    <r>
      <rPr>
        <b/>
        <sz val="10"/>
        <color theme="1"/>
        <rFont val="Arial"/>
        <family val="2"/>
      </rPr>
      <t xml:space="preserve">Cotizaţiile sociale imputate în sarcina angajatorilor </t>
    </r>
    <r>
      <rPr>
        <sz val="10"/>
        <color theme="1"/>
        <rFont val="Arial"/>
        <family val="2"/>
      </rPr>
      <t xml:space="preserve">sunt prestaţiile sociale plătite nemijlocit de angajatori fără participarea fondurilor de susţinere socială. </t>
    </r>
  </si>
  <si>
    <r>
      <rPr>
        <b/>
        <i/>
        <sz val="10"/>
        <color theme="1"/>
        <rFont val="Arial"/>
        <family val="2"/>
      </rPr>
      <t>Условно исчисленные отчисления работодателей</t>
    </r>
    <r>
      <rPr>
        <i/>
        <sz val="10"/>
        <color theme="1"/>
        <rFont val="Arial"/>
        <family val="2"/>
      </rPr>
      <t xml:space="preserve"> </t>
    </r>
    <r>
      <rPr>
        <b/>
        <i/>
        <sz val="10"/>
        <color theme="1"/>
        <rFont val="Arial"/>
        <family val="2"/>
      </rPr>
      <t>на социальное страхование</t>
    </r>
    <r>
      <rPr>
        <i/>
        <sz val="10"/>
        <color theme="1"/>
        <rFont val="Arial"/>
        <family val="2"/>
      </rPr>
      <t xml:space="preserve"> отражают непосредственные выплаты работодателями социальных пособий без участия фондов социального страхования. </t>
    </r>
  </si>
  <si>
    <r>
      <rPr>
        <b/>
        <sz val="10"/>
        <color theme="1"/>
        <rFont val="Arial"/>
        <family val="2"/>
      </rPr>
      <t xml:space="preserve">Alte impozite pe producţie </t>
    </r>
    <r>
      <rPr>
        <sz val="10"/>
        <color theme="1"/>
        <rFont val="Arial"/>
        <family val="2"/>
      </rPr>
      <t>cuprind toate impozitele, fără impozitele pe produse, care sunt suportate de către întreprinderi şi organizaţii în cadrul participării lor în procesul de producţie.</t>
    </r>
  </si>
  <si>
    <r>
      <rPr>
        <b/>
        <i/>
        <sz val="10"/>
        <color theme="1"/>
        <rFont val="Arial"/>
        <family val="2"/>
      </rPr>
      <t xml:space="preserve">Другие налоги на производство </t>
    </r>
    <r>
      <rPr>
        <i/>
        <sz val="10"/>
        <color theme="1"/>
        <rFont val="Arial"/>
        <family val="2"/>
      </rPr>
      <t>включают все налоги, кроме налогов на продукты, которыми облагаются предприятия и организации в результате их участия в производстве.</t>
    </r>
  </si>
  <si>
    <r>
      <rPr>
        <b/>
        <sz val="10"/>
        <color theme="1"/>
        <rFont val="Arial"/>
        <family val="2"/>
      </rPr>
      <t>Alte subvenţii pe producţie</t>
    </r>
    <r>
      <rPr>
        <sz val="10"/>
        <color theme="1"/>
        <rFont val="Arial"/>
        <family val="2"/>
      </rPr>
      <t xml:space="preserve"> – sume acordate de buget pentru acoperirea pierderilor.                                                                   </t>
    </r>
  </si>
  <si>
    <r>
      <rPr>
        <b/>
        <i/>
        <sz val="10"/>
        <color theme="1"/>
        <rFont val="Arial"/>
        <family val="2"/>
      </rPr>
      <t xml:space="preserve">Другие субсидии на производство </t>
    </r>
    <r>
      <rPr>
        <i/>
        <sz val="10"/>
        <color theme="1"/>
        <rFont val="Arial"/>
        <family val="2"/>
      </rPr>
      <t>– суммы, выплаченные бюджетом для покрытия убытков.</t>
    </r>
  </si>
  <si>
    <r>
      <rPr>
        <b/>
        <sz val="10"/>
        <color theme="1"/>
        <rFont val="Arial"/>
        <family val="2"/>
      </rPr>
      <t xml:space="preserve">Excedentul brut de exploatare/ venitul mixt brut (EBE/VMB) </t>
    </r>
    <r>
      <rPr>
        <sz val="10"/>
        <color theme="1"/>
        <rFont val="Arial"/>
        <family val="2"/>
      </rPr>
      <t xml:space="preserve">este soldul contului de exploatare şi arată ceea ce ramâne din valoarea nou creată în procesul de producţie după remunerarea salariaţilor şi plata impozitelor nete pe producţie şi import. Termenul „brut” indică dacă acest indicator include sau nu consumul de capital fix. Venitul obţinut în rezultatul procesului de producţie al întreprinderii, care se află în proprietatea gospodăriilor casnice se numeşte </t>
    </r>
    <r>
      <rPr>
        <b/>
        <sz val="10"/>
        <color theme="1"/>
        <rFont val="Arial"/>
        <family val="2"/>
      </rPr>
      <t>venitul mixt brut</t>
    </r>
    <r>
      <rPr>
        <sz val="10"/>
        <color theme="1"/>
        <rFont val="Arial"/>
        <family val="2"/>
      </rPr>
      <t>, deoarece reflectă atît remunerarea lucrului, efectuat de proprietarul întreprinderii, cît şi profitul din activitatea de întreprinzător.</t>
    </r>
  </si>
  <si>
    <r>
      <rPr>
        <b/>
        <i/>
        <sz val="10"/>
        <color theme="1"/>
        <rFont val="Arial"/>
        <family val="2"/>
      </rPr>
      <t>Валовая прибыль/ валовой смешанный доход (ВП/ВСД</t>
    </r>
    <r>
      <rPr>
        <i/>
        <sz val="10"/>
        <color theme="1"/>
        <rFont val="Arial"/>
        <family val="2"/>
      </rPr>
      <t xml:space="preserve">) – сальдирующая статья счёта образования доходов, представляет собой ту часть добавленной стоимости, которая остаётся у производителей после вычета расходов, связанных с оплатой труда наёмных работников и чистых налогов на производство и импорт. Термин «валовая» указывает на то, включает или не включает этот показатель потребление основного капитала. Прибыль, образующаяся в результате производственной деятельности предприятий, находящихся в собственности домашних хозяйств, носит название </t>
    </r>
    <r>
      <rPr>
        <b/>
        <i/>
        <sz val="10"/>
        <color theme="1"/>
        <rFont val="Arial"/>
        <family val="2"/>
      </rPr>
      <t>валового смешанного дохода</t>
    </r>
    <r>
      <rPr>
        <i/>
        <sz val="10"/>
        <color theme="1"/>
        <rFont val="Arial"/>
        <family val="2"/>
      </rPr>
      <t>, поскольку она отражает как оплату работы, выполненной собственником предприятия, так и прибыль от предпринимательства.</t>
    </r>
  </si>
  <si>
    <r>
      <rPr>
        <b/>
        <sz val="10"/>
        <rFont val="Arial"/>
        <family val="2"/>
      </rPr>
      <t>PIB = R + EBE/VMB + IPI – S</t>
    </r>
    <r>
      <rPr>
        <sz val="10"/>
        <rFont val="Arial"/>
        <family val="2"/>
      </rPr>
      <t xml:space="preserve">, unde:
</t>
    </r>
    <r>
      <rPr>
        <b/>
        <sz val="10"/>
        <rFont val="Arial"/>
        <family val="2"/>
      </rPr>
      <t xml:space="preserve">R </t>
    </r>
    <r>
      <rPr>
        <sz val="10"/>
        <rFont val="Arial"/>
        <family val="2"/>
      </rPr>
      <t xml:space="preserve">- remunerarea salariaţilor
</t>
    </r>
    <r>
      <rPr>
        <b/>
        <sz val="10"/>
        <rFont val="Arial"/>
        <family val="2"/>
      </rPr>
      <t>EBE/VMB</t>
    </r>
    <r>
      <rPr>
        <sz val="10"/>
        <rFont val="Arial"/>
        <family val="2"/>
      </rPr>
      <t xml:space="preserve"> - excedentul brut de exploatare/venitul mixt brut
</t>
    </r>
    <r>
      <rPr>
        <b/>
        <sz val="10"/>
        <rFont val="Arial"/>
        <family val="2"/>
      </rPr>
      <t>IPI</t>
    </r>
    <r>
      <rPr>
        <sz val="10"/>
        <rFont val="Arial"/>
        <family val="2"/>
      </rPr>
      <t xml:space="preserve"> - impozite pe producţie şi import
</t>
    </r>
    <r>
      <rPr>
        <b/>
        <sz val="10"/>
        <rFont val="Arial"/>
        <family val="2"/>
      </rPr>
      <t>S</t>
    </r>
    <r>
      <rPr>
        <sz val="10"/>
        <rFont val="Arial"/>
        <family val="2"/>
      </rPr>
      <t xml:space="preserve"> - subvenţii</t>
    </r>
  </si>
  <si>
    <r>
      <t>ВВП = ОТ + ВП/ВСД + НПИ – С</t>
    </r>
    <r>
      <rPr>
        <i/>
        <sz val="10"/>
        <color theme="1"/>
        <rFont val="Arial"/>
        <family val="2"/>
      </rPr>
      <t xml:space="preserve">, где:
</t>
    </r>
    <r>
      <rPr>
        <b/>
        <i/>
        <sz val="10"/>
        <color theme="1"/>
        <rFont val="Arial"/>
        <family val="2"/>
      </rPr>
      <t>ОТ</t>
    </r>
    <r>
      <rPr>
        <i/>
        <sz val="10"/>
        <color theme="1"/>
        <rFont val="Arial"/>
        <family val="2"/>
      </rPr>
      <t xml:space="preserve"> - оплата труда
</t>
    </r>
    <r>
      <rPr>
        <b/>
        <i/>
        <sz val="10"/>
        <color theme="1"/>
        <rFont val="Arial"/>
        <family val="2"/>
      </rPr>
      <t>ВП/ВСД</t>
    </r>
    <r>
      <rPr>
        <i/>
        <sz val="10"/>
        <color theme="1"/>
        <rFont val="Arial"/>
        <family val="2"/>
      </rPr>
      <t xml:space="preserve"> - валовая прибыль/валовой смешанный доход
</t>
    </r>
    <r>
      <rPr>
        <b/>
        <i/>
        <sz val="10"/>
        <color theme="1"/>
        <rFont val="Arial"/>
        <family val="2"/>
      </rPr>
      <t>НПИ</t>
    </r>
    <r>
      <rPr>
        <i/>
        <sz val="10"/>
        <color theme="1"/>
        <rFont val="Arial"/>
        <family val="2"/>
      </rPr>
      <t xml:space="preserve"> - налоги на производство и импорт
</t>
    </r>
    <r>
      <rPr>
        <b/>
        <i/>
        <sz val="10"/>
        <color theme="1"/>
        <rFont val="Arial"/>
        <family val="2"/>
      </rPr>
      <t xml:space="preserve">С </t>
    </r>
    <r>
      <rPr>
        <i/>
        <sz val="10"/>
        <color theme="1"/>
        <rFont val="Arial"/>
        <family val="2"/>
      </rPr>
      <t>- субсидии</t>
    </r>
  </si>
  <si>
    <r>
      <t xml:space="preserve">Contul de distribuire primară a veniturilor </t>
    </r>
    <r>
      <rPr>
        <sz val="10"/>
        <color theme="1"/>
        <rFont val="Arial"/>
        <family val="2"/>
      </rPr>
      <t xml:space="preserve">caracterizează distribuirea veniturilor primare, primite din activitatea de producţie şi cele obţinute din proprietate, între rezidenţi (unităţi instituţionale şi sectoare). </t>
    </r>
  </si>
  <si>
    <r>
      <t>Счет первичного распределения доходов</t>
    </r>
    <r>
      <rPr>
        <i/>
        <sz val="10"/>
        <color theme="1"/>
        <rFont val="Arial"/>
        <family val="2"/>
      </rPr>
      <t xml:space="preserve"> характеризует распределение первичных доходов, полученных от производственной деятельности и от собственности, между резидентами (институциональными единицами и секторами). </t>
    </r>
  </si>
  <si>
    <r>
      <t xml:space="preserve">Venituri din proprietate </t>
    </r>
    <r>
      <rPr>
        <sz val="10"/>
        <color theme="1"/>
        <rFont val="Arial"/>
        <family val="2"/>
      </rPr>
      <t xml:space="preserve">cuprind veniturile primite sau transmise de către unităţile instituţionale cu dreptul de exploatare a activelor financiare, a pământului şi a altor active neproductive nefinanciare. </t>
    </r>
  </si>
  <si>
    <r>
      <t xml:space="preserve">Доходы от собственности </t>
    </r>
    <r>
      <rPr>
        <i/>
        <sz val="10"/>
        <color theme="1"/>
        <rFont val="Arial"/>
        <family val="2"/>
      </rPr>
      <t xml:space="preserve">включают доходы, получаемые или выплачиваемые институциональными единицами в связи с предоставлением в пользование финансовых активов, земли и других непроизведенных нефинансовых активов. </t>
    </r>
  </si>
  <si>
    <r>
      <t xml:space="preserve">Soldul veniturilor primare (brut) </t>
    </r>
    <r>
      <rPr>
        <sz val="10"/>
        <color theme="1"/>
        <rFont val="Arial"/>
        <family val="2"/>
      </rPr>
      <t xml:space="preserve">caracterizează veniturile unităţilor instituţionale rezidente obţinute în rezultatul participării lor în procesul de producţie şi din proprietate. Acesta se determină ca diferenţa dintre toate veniturile primare primite şi plătite de unităţile – rezidente. La nivel de economie soldul veniturilor primare calculat în bază brută, adică până la excluderea consumului de capital fix, reprezintă </t>
    </r>
    <r>
      <rPr>
        <b/>
        <sz val="10"/>
        <color theme="1"/>
        <rFont val="Arial"/>
        <family val="2"/>
      </rPr>
      <t xml:space="preserve"> venitul naţional brut. </t>
    </r>
  </si>
  <si>
    <r>
      <t xml:space="preserve">Сальдо первичных доходов (валовое) </t>
    </r>
    <r>
      <rPr>
        <i/>
        <sz val="10"/>
        <color theme="1"/>
        <rFont val="Arial"/>
        <family val="2"/>
      </rPr>
      <t xml:space="preserve">характеризует доходы, образующиеся у институциональных единиц – резидентов в результате их участия в производстве и от собственности. Оно определяется как разница между всеми первичными доходами, полученными и выплаченными единицами резидентами. На уровне экономики в целом сальдо первичных доходов, определенных на валовой основе, т.е. до вычета потребления основного капитала, равно </t>
    </r>
    <r>
      <rPr>
        <b/>
        <i/>
        <sz val="10"/>
        <color theme="1"/>
        <rFont val="Arial"/>
        <family val="2"/>
      </rPr>
      <t>валовому национальному доходу.</t>
    </r>
  </si>
  <si>
    <r>
      <t xml:space="preserve">Contul de distribuire secundară a veniturilor </t>
    </r>
    <r>
      <rPr>
        <sz val="10"/>
        <color theme="1"/>
        <rFont val="Arial"/>
        <family val="2"/>
      </rPr>
      <t>reflectă transformarea soldului veniturilor primare (brut) a sectoarelor în venitul disponibil brut în rezultatul încasărilor şi transmiterii transferurilor curente.</t>
    </r>
  </si>
  <si>
    <r>
      <t xml:space="preserve">Счет вторичного распределения доходов </t>
    </r>
    <r>
      <rPr>
        <i/>
        <sz val="10"/>
        <color theme="1"/>
        <rFont val="Arial"/>
        <family val="2"/>
      </rPr>
      <t>отражает преобразование сальдо первичных доходов (валовое) секторов в их валовой располагаемый доход в результате поступлений и передач текущих трансфертов.</t>
    </r>
  </si>
  <si>
    <r>
      <t xml:space="preserve">Transferul </t>
    </r>
    <r>
      <rPr>
        <sz val="10"/>
        <color theme="1"/>
        <rFont val="Arial"/>
        <family val="2"/>
      </rPr>
      <t>reia operaţiunea în cazul când o unitate instituţională efectuează în calitatea ei de producător de  bunuri, prestează servicii sau active (financiare sau nefinanciare) pentru altă unitate, fără a primi de la ultima drept recompensă bunuri, servicii sau active. Deosebim transferuri curente, capitale, transferuri sociale în natură.</t>
    </r>
  </si>
  <si>
    <r>
      <t xml:space="preserve">Трансферт </t>
    </r>
    <r>
      <rPr>
        <i/>
        <sz val="10"/>
        <color theme="1"/>
        <rFont val="Arial"/>
        <family val="2"/>
      </rPr>
      <t xml:space="preserve">представляет собой операцию, когда одна институциональная единица предоставляет товар, услугу или актив (финансовый или нефинансовый) другой единице, не получая взамен от нее возмещения в виде товара, услуги или актива. Различают текущие, капитальные и социальные трансферты в натуре. </t>
    </r>
  </si>
  <si>
    <r>
      <t xml:space="preserve">Transferurile curente </t>
    </r>
    <r>
      <rPr>
        <sz val="10"/>
        <color theme="1"/>
        <rFont val="Arial"/>
        <family val="2"/>
      </rPr>
      <t>cuprind impozite curente pe venit şi patrimoniu, vărsăminte pentru asigurarea socială, vărsăminte voluntare şi cadouri cu caracter necapital, amenzi etc..</t>
    </r>
  </si>
  <si>
    <r>
      <t>Текущие трансферты</t>
    </r>
    <r>
      <rPr>
        <i/>
        <sz val="10"/>
        <color theme="1"/>
        <rFont val="Arial"/>
        <family val="2"/>
      </rPr>
      <t xml:space="preserve"> включают текущие налоги на доходы, богатство, отчисления на социальное страхование, социальные пособия, добровольные взносы и подарки, не имеющие капитального характера, штрафы и другие.</t>
    </r>
  </si>
  <si>
    <r>
      <t xml:space="preserve">Venitul disponibil brut </t>
    </r>
    <r>
      <rPr>
        <sz val="10"/>
        <color theme="1"/>
        <rFont val="Arial"/>
        <family val="2"/>
      </rPr>
      <t xml:space="preserve">măsoară partea din valoarea creată, de care dispune naţiunea, pentru consum final şi economie brută. Acesta este egal cu soldul veniturilor primare (brut) minus veniturile transmise în calitate de transferuri curente plus transferurile curente primite. Suma veniturilor disponibile pe toate unităţile instituţionale-rezidente este egală cu </t>
    </r>
    <r>
      <rPr>
        <b/>
        <sz val="10"/>
        <color theme="1"/>
        <rFont val="Arial"/>
        <family val="2"/>
      </rPr>
      <t>Venitul naţional disponibil brut.</t>
    </r>
  </si>
  <si>
    <r>
      <t xml:space="preserve">Валовой располагаемый доход </t>
    </r>
    <r>
      <rPr>
        <i/>
        <sz val="10"/>
        <color theme="1"/>
        <rFont val="Arial"/>
        <family val="2"/>
      </rPr>
      <t xml:space="preserve">представляет собой доход, которым общество располагает для конечного потребления и валового сбережения. Он равен сальдо первичных доходов (валовое) минус доходы, переданные в качестве текущих трансфертов, плюс полученные текущие трансферты. Сумма располагаемых доходов всех институциональных единиц-резидентов равна </t>
    </r>
    <r>
      <rPr>
        <b/>
        <i/>
        <sz val="10"/>
        <color theme="1"/>
        <rFont val="Arial"/>
        <family val="2"/>
      </rPr>
      <t>Валовому национальному располагаемому доходу.</t>
    </r>
  </si>
  <si>
    <r>
      <t xml:space="preserve">Contul de utilizare a venitului disponibil brut </t>
    </r>
    <r>
      <rPr>
        <sz val="10"/>
        <color theme="1"/>
        <rFont val="Arial"/>
        <family val="2"/>
      </rPr>
      <t>arată modul în care gospodăriile populaţiei, administraţia publică şi instituţiile fără scop lucrativ în serviciul gospodăriilor populaţiei distribuie venitul disponibil brut între consumul final şi economiile brute.</t>
    </r>
  </si>
  <si>
    <r>
      <t xml:space="preserve">Счет использования валового располагаемого дохода </t>
    </r>
    <r>
      <rPr>
        <i/>
        <sz val="10"/>
        <color theme="1"/>
        <rFont val="Arial"/>
        <family val="2"/>
      </rPr>
      <t>показывает, как домашние хозяйства, государственное управление и некоммерческие организации, обслуживающие домашние хозяйства, распределяют валовой располагаемый доход между конечным потреблением и валовым сбережением.</t>
    </r>
  </si>
  <si>
    <r>
      <t>Economia brută</t>
    </r>
    <r>
      <rPr>
        <sz val="10"/>
        <color theme="1"/>
        <rFont val="Arial"/>
        <family val="2"/>
      </rPr>
      <t xml:space="preserve"> reprezintă soldul contului de utilizare a venitului disponibil brut şi măsoară partea din venitul disponibil brut care nu este destinată cheltuielii pentru consum final.</t>
    </r>
  </si>
  <si>
    <r>
      <t xml:space="preserve">Валовое сбережение – </t>
    </r>
    <r>
      <rPr>
        <i/>
        <sz val="10"/>
        <color theme="1"/>
        <rFont val="Arial"/>
        <family val="2"/>
      </rPr>
      <t>балансирующая статья счета использования валового располагаемого дохода. Она представляет собой ту часть валового располагаемого дохода, которая не израсходована на конечное потребление.</t>
    </r>
  </si>
  <si>
    <r>
      <t xml:space="preserve">Contul de redistribuire a veniturilor în natură </t>
    </r>
    <r>
      <rPr>
        <sz val="10"/>
        <color theme="1"/>
        <rFont val="Arial"/>
        <family val="2"/>
      </rPr>
      <t xml:space="preserve">arată în ce mod venitul disponibil brut (transferat din contul de distribuire secundară a veniturilor) al sectoarelor gospodăriile populaţiei, administraţia publică şi instituţiile fără scop lucrativ în serviciul gospodăriilor populaţiei se transformă în </t>
    </r>
    <r>
      <rPr>
        <b/>
        <sz val="10"/>
        <color theme="1"/>
        <rFont val="Arial"/>
        <family val="2"/>
      </rPr>
      <t>venitul disponibil ajustat brut</t>
    </r>
    <r>
      <rPr>
        <sz val="10"/>
        <color theme="1"/>
        <rFont val="Arial"/>
        <family val="2"/>
      </rPr>
      <t>, în rezultatul primirii sau transmiterii transferurilor sociale în natură.</t>
    </r>
  </si>
  <si>
    <r>
      <t>Счет перераспределения доходов в натуральной форме</t>
    </r>
    <r>
      <rPr>
        <i/>
        <sz val="10"/>
        <color theme="1"/>
        <rFont val="Arial"/>
        <family val="2"/>
      </rPr>
      <t xml:space="preserve"> показывает, как валовой располагаемый доход (перенесенный из счета вторичного распределения доходов) секторов домашние хозяйства, государственное управление и некоммерческие организации, обслуживающие домашние хозяйства, преобразуется в их </t>
    </r>
    <r>
      <rPr>
        <b/>
        <i/>
        <sz val="10"/>
        <color theme="1"/>
        <rFont val="Arial"/>
        <family val="2"/>
      </rPr>
      <t>скорректированный валовой располагаемый доход</t>
    </r>
    <r>
      <rPr>
        <i/>
        <sz val="10"/>
        <color theme="1"/>
        <rFont val="Arial"/>
        <family val="2"/>
      </rPr>
      <t xml:space="preserve"> в результате получения или передачи социальных трансфертов в натуральной форме.</t>
    </r>
  </si>
  <si>
    <r>
      <t xml:space="preserve">Transferuri sociale în natură </t>
    </r>
    <r>
      <rPr>
        <sz val="10"/>
        <color theme="1"/>
        <rFont val="Arial"/>
        <family val="2"/>
      </rPr>
      <t xml:space="preserve">corespund bunurilor şi serviciilor individuale furnizate gospodăriilor populaţiei, cu titlu de transferuri în natură, de către unităţile administraţiei publice şi de instituţiile fără scop lucrativ în serviciul gospodăriilor populaţiei. </t>
    </r>
  </si>
  <si>
    <r>
      <t>Социальные трансферты в натуральной форме</t>
    </r>
    <r>
      <rPr>
        <i/>
        <sz val="10"/>
        <color theme="1"/>
        <rFont val="Arial"/>
        <family val="2"/>
      </rPr>
      <t xml:space="preserve"> состоят из товаров и индивидуальных  услуг, предоставляемых домашним хозяйствам органами государственного управления и некоммерческими организациями, обслуживающими домашние хозяйства.</t>
    </r>
  </si>
  <si>
    <r>
      <t xml:space="preserve">Contul de utilizare a venitului disponibil ajustat brut </t>
    </r>
    <r>
      <rPr>
        <sz val="10"/>
        <color theme="1"/>
        <rFont val="Arial"/>
        <family val="2"/>
      </rPr>
      <t>arată în ce mod venitul disponibil ajustat brut se împarte între consumul final efectiv şi economiile brute pe sectoarele gospodăriile populaţiei, administraţia publică şi instituţii fără scop lucrativ în serviciul gospodăriilor populaţiei.</t>
    </r>
  </si>
  <si>
    <r>
      <t xml:space="preserve">Счет использования валового скорректированного располагаемого дохода </t>
    </r>
    <r>
      <rPr>
        <i/>
        <sz val="10"/>
        <color theme="1"/>
        <rFont val="Arial"/>
        <family val="2"/>
      </rPr>
      <t>показывает, как скорректированный валовой располагаемый доход распределяется между фактическим конечным потреблением и сбережением по секторам домашние хозяйства, государственное управление и некоммерческие организации, обслуживающие домашние хозяйства.</t>
    </r>
  </si>
  <si>
    <r>
      <t>Consumul final efectiv</t>
    </r>
    <r>
      <rPr>
        <sz val="10"/>
        <color theme="1"/>
        <rFont val="Arial"/>
        <family val="2"/>
      </rPr>
      <t xml:space="preserve"> cuprinde bunurile şi serviciile achiziţionate de către gospodăriile populaţiei - rezidente pentru satisfacerea nevoilor umane, atât individuale cât şi colective.</t>
    </r>
  </si>
  <si>
    <r>
      <t xml:space="preserve">Фактическое конечное потребление </t>
    </r>
    <r>
      <rPr>
        <i/>
        <sz val="10"/>
        <rFont val="Arial"/>
        <family val="2"/>
      </rPr>
      <t xml:space="preserve"> включает в себя стоимость всех товаров и услуг, приобретенных домашними хозяйствами-резидентами как для индивидуального, так и для коллективного потребления.</t>
    </r>
  </si>
  <si>
    <r>
      <t>Cheltuielile pentru consumul final</t>
    </r>
    <r>
      <rPr>
        <sz val="10"/>
        <color theme="1"/>
        <rFont val="Arial"/>
        <family val="2"/>
      </rPr>
      <t xml:space="preserve"> însumează cheltuielile gospodăriilor populaţiei, cheltuielile administraţiei publice pentru bunurile şi serviciile individuale şi serviciile colective, precum şi cheltuielile instituţiilor fără scop lucrativ în serviciul gospodăriilor populaţiei. </t>
    </r>
  </si>
  <si>
    <r>
      <t>Расходы на конечное потребление</t>
    </r>
    <r>
      <rPr>
        <i/>
        <sz val="10"/>
        <color theme="1"/>
        <rFont val="Arial"/>
        <family val="2"/>
      </rPr>
      <t xml:space="preserve"> складываются из расходов на конечное потребление домашних хозяйств, расходов на конечное потребление государственных учреждений на товары и индивидуальные услуги, на коллективные услуги, а также на конечное потребление некоммерческих организаций, обслуживающих домашние хозяйства.</t>
    </r>
  </si>
  <si>
    <r>
      <t xml:space="preserve">Cheltuielile pentru consumul final al gospodăriilor populaţiei </t>
    </r>
    <r>
      <rPr>
        <sz val="10"/>
        <color theme="1"/>
        <rFont val="Arial"/>
        <family val="2"/>
      </rPr>
      <t>însumează cheltuielile gospodăriilor populaţiei pentru procurarea bunurilor şi serviciilor utilizate pentru satisfacerea directă a nevoilor umane individuale ale gospodăriilor rezidente.</t>
    </r>
  </si>
  <si>
    <r>
      <t xml:space="preserve">Расходы на конечное потребление домашних хозяйств </t>
    </r>
    <r>
      <rPr>
        <i/>
        <sz val="10"/>
        <color theme="1"/>
        <rFont val="Arial"/>
        <family val="2"/>
      </rPr>
      <t>включают расходы домашних хозяйств на приобретение потребительских товаров и услуг, используемых непосредственно для удовлетворения индивидуальных потребностей домашних хозяйств-резидентов.</t>
    </r>
  </si>
  <si>
    <r>
      <t xml:space="preserve">Cheltuielile pentru consumul final al administraţiei publice pentru bunuri şi servicii individuale </t>
    </r>
    <r>
      <rPr>
        <sz val="10"/>
        <color theme="1"/>
        <rFont val="Arial"/>
        <family val="2"/>
      </rPr>
      <t>cuprind cheltuielile bugetului public național pentru bunurile şi serviciile în folosul individual al gospodăriilor populaţiei.</t>
    </r>
  </si>
  <si>
    <r>
      <t>Расходы на конечное потребление государственного управления на индивидуальные товары и услуги</t>
    </r>
    <r>
      <rPr>
        <i/>
        <sz val="10"/>
        <color theme="1"/>
        <rFont val="Arial"/>
        <family val="2"/>
      </rPr>
      <t xml:space="preserve"> состоят из расходов государственных учреждений на потребительские товары и услуги, предназначенные для индивидуального потребления домашних хозяйств.</t>
    </r>
    <r>
      <rPr>
        <b/>
        <i/>
        <sz val="10"/>
        <color theme="1"/>
        <rFont val="Arial"/>
        <family val="2"/>
      </rPr>
      <t xml:space="preserve"> </t>
    </r>
  </si>
  <si>
    <r>
      <t xml:space="preserve">Cheltuielile pentru consumul final al administraţiei publice pentru servicii colective </t>
    </r>
    <r>
      <rPr>
        <sz val="10"/>
        <color theme="1"/>
        <rFont val="Arial"/>
        <family val="2"/>
      </rPr>
      <t xml:space="preserve">includ serviciile prestate din contul bugetului public naţional de întreprinderi şi organizaţii în folosul colectivităţii sau a unor grupuri de gospodării. </t>
    </r>
  </si>
  <si>
    <r>
      <t xml:space="preserve">Расходы на конечное потребление  государственного управления на коллективные услуги </t>
    </r>
    <r>
      <rPr>
        <i/>
        <sz val="10"/>
        <color theme="1"/>
        <rFont val="Arial"/>
        <family val="2"/>
      </rPr>
      <t>включают расходы национального публичного бюджета на коллективные услуги, оказываемые  предприятиями и организациями обществу в целом или отдельным группам населения.</t>
    </r>
  </si>
  <si>
    <r>
      <t xml:space="preserve">Cheltuielile pentru consumul final al instituţiilor fără scop lucrativ în serviciul gospodăriilor populaţiei </t>
    </r>
    <r>
      <rPr>
        <sz val="10"/>
        <color theme="1"/>
        <rFont val="Arial"/>
        <family val="2"/>
      </rPr>
      <t xml:space="preserve">reprezintă cheltuielile acestor unităţi pentru procurarea bunurilor şi serviciilor în vederea furnizării lor gratis gospodăriilor populaţiei cu titlu de transferuri sociale în natură. </t>
    </r>
  </si>
  <si>
    <r>
      <t xml:space="preserve">Расходы на конечное потребление некоммерческих организаций, обслуживающих домашние хозяйства </t>
    </r>
    <r>
      <rPr>
        <i/>
        <sz val="10"/>
        <color theme="1"/>
        <rFont val="Arial"/>
        <family val="2"/>
      </rPr>
      <t xml:space="preserve">- это расходы общественных организаций на потребительские товары и услуги, представляемые домашним хозяйствам бесплатно в качестве социальных трансфертов в натуральной форме. </t>
    </r>
  </si>
  <si>
    <r>
      <t xml:space="preserve">Contul de capital </t>
    </r>
    <r>
      <rPr>
        <sz val="10"/>
        <color theme="1"/>
        <rFont val="Arial"/>
        <family val="2"/>
      </rPr>
      <t>reflectă valoarea activelor nefinanciare procurate sau realizate de unităţile instituţionale - rezidente şi arată modificările valorii nete a capitalului propriu din contul economiilor şi a transferurilor capitale.</t>
    </r>
  </si>
  <si>
    <r>
      <t xml:space="preserve">Счет операций с капиталом </t>
    </r>
    <r>
      <rPr>
        <i/>
        <sz val="10"/>
        <color theme="1"/>
        <rFont val="Arial"/>
        <family val="2"/>
      </rPr>
      <t xml:space="preserve">отражает стоимость нефинансовых активов, приобретенных институциональными единицами - резидентами и показывает изменения чистой стоимости собственного капитала за счет сбережений и капитальных трансфертов. </t>
    </r>
  </si>
  <si>
    <r>
      <t>Formarea brută de capital</t>
    </r>
    <r>
      <rPr>
        <sz val="10"/>
        <color theme="1"/>
        <rFont val="Arial"/>
        <family val="2"/>
      </rPr>
      <t xml:space="preserve"> arată procurarea netă a bunurilor şi serviciilor de către unităţile - rezidente, produse în perioada considerată, dar nu şi consumate. Cuprinde formarea brută de capital fix, variaţia stocurilor.</t>
    </r>
  </si>
  <si>
    <r>
      <t xml:space="preserve">Валовое накопление </t>
    </r>
    <r>
      <rPr>
        <i/>
        <sz val="10"/>
        <color theme="1"/>
        <rFont val="Arial"/>
        <family val="2"/>
      </rPr>
      <t>показывает чистое приобретение резидентными единицами товаров и услуг, произведенных, но не потребленных в текущем периоде, и включает валовое накопление основного капитала, изменение запасов.</t>
    </r>
  </si>
  <si>
    <r>
      <t xml:space="preserve">Formarea brută de capital fix </t>
    </r>
    <r>
      <rPr>
        <sz val="10"/>
        <color theme="1"/>
        <rFont val="Arial"/>
        <family val="2"/>
      </rPr>
      <t>reprezintă valoarea bunurilor durabile dobândite de unităţile rezidente în scopul de a fi utilizate ulterior în procesul de producţie.</t>
    </r>
  </si>
  <si>
    <r>
      <t>Валовое накопление основного капитала</t>
    </r>
    <r>
      <rPr>
        <i/>
        <sz val="10"/>
        <color theme="1"/>
        <rFont val="Arial"/>
        <family val="2"/>
      </rPr>
      <t xml:space="preserve"> представляет собой вложение резидентными единицами средств в объекты основного капитала для создания нового дохода в будущем путем использования их в производстве.</t>
    </r>
  </si>
  <si>
    <r>
      <t>Variaţia stocurilor</t>
    </r>
    <r>
      <rPr>
        <sz val="10"/>
        <color theme="1"/>
        <rFont val="Arial"/>
        <family val="2"/>
      </rPr>
      <t xml:space="preserve"> reprezintă diferenţa între stocul de la sfârşitul perioadei considerate şi cel iniţial. Stocurile reprezintă bunurile, altele decît cele de capital fix, deţinute la un moment dat de unităţile de producţie. Prin convenţie, gospodăriile populaţiei (în calitate de consumatori) nu deţin stocuri. De asemenea, ramurile cu producţie nedestinate pieţei ale administraţiei publice şi cele ale instituţiilor fără scop lucrativ în serviciul gospodăriilor populaţiei nu deţin stocuri, cu excepţia stocurilor strategice.</t>
    </r>
  </si>
  <si>
    <r>
      <t xml:space="preserve">Изменение запасов </t>
    </r>
    <r>
      <rPr>
        <i/>
        <sz val="10"/>
        <color theme="1"/>
        <rFont val="Arial"/>
        <family val="2"/>
      </rPr>
      <t>представляет собой разницу между запасами на конец и на начало периода. Запасы представляют собой товары, не входящие в валовое накопление основного капитала, находящиеся в данный момент на предприятии. Домашние хозяйства (в качестве потребителей) не имеют запасов. Отрасли государственного управления и некоммерческих организаций, обслуживающих домашние хозяйства, оказывающие нерыночные услуги, не имеют запасов, кроме стратегических.</t>
    </r>
  </si>
  <si>
    <r>
      <t>PIB = CF + FBCF + VS + ( E – I ),</t>
    </r>
    <r>
      <rPr>
        <sz val="10"/>
        <color theme="1"/>
        <rFont val="Arial"/>
        <family val="2"/>
      </rPr>
      <t xml:space="preserve"> unde:
</t>
    </r>
    <r>
      <rPr>
        <b/>
        <sz val="10"/>
        <color theme="1"/>
        <rFont val="Arial"/>
        <family val="2"/>
      </rPr>
      <t xml:space="preserve">CF </t>
    </r>
    <r>
      <rPr>
        <sz val="10"/>
        <color theme="1"/>
        <rFont val="Arial"/>
        <family val="2"/>
      </rPr>
      <t xml:space="preserve">- consumul final
</t>
    </r>
    <r>
      <rPr>
        <b/>
        <sz val="10"/>
        <color theme="1"/>
        <rFont val="Arial"/>
        <family val="2"/>
      </rPr>
      <t xml:space="preserve">FBCF </t>
    </r>
    <r>
      <rPr>
        <sz val="10"/>
        <color theme="1"/>
        <rFont val="Arial"/>
        <family val="2"/>
      </rPr>
      <t xml:space="preserve">- formarea brută de capital fix
</t>
    </r>
    <r>
      <rPr>
        <b/>
        <sz val="10"/>
        <color theme="1"/>
        <rFont val="Arial"/>
        <family val="2"/>
      </rPr>
      <t>VS</t>
    </r>
    <r>
      <rPr>
        <sz val="10"/>
        <color theme="1"/>
        <rFont val="Arial"/>
        <family val="2"/>
      </rPr>
      <t xml:space="preserve"> - variaţia stocurilor
</t>
    </r>
    <r>
      <rPr>
        <b/>
        <sz val="10"/>
        <color theme="1"/>
        <rFont val="Arial"/>
        <family val="2"/>
      </rPr>
      <t>E</t>
    </r>
    <r>
      <rPr>
        <sz val="10"/>
        <color theme="1"/>
        <rFont val="Arial"/>
        <family val="2"/>
      </rPr>
      <t xml:space="preserve"> - exporturi de bunuri şi servicii
</t>
    </r>
    <r>
      <rPr>
        <b/>
        <sz val="10"/>
        <color theme="1"/>
        <rFont val="Arial"/>
        <family val="2"/>
      </rPr>
      <t xml:space="preserve">I </t>
    </r>
    <r>
      <rPr>
        <sz val="10"/>
        <color theme="1"/>
        <rFont val="Arial"/>
        <family val="2"/>
      </rPr>
      <t>- importuri de bunuri şi servicii</t>
    </r>
  </si>
  <si>
    <r>
      <t>ВВП = КП + ВНОК + ИЗ + (Э – И )</t>
    </r>
    <r>
      <rPr>
        <i/>
        <sz val="10"/>
        <color theme="1"/>
        <rFont val="Arial"/>
        <family val="2"/>
      </rPr>
      <t xml:space="preserve">, где:
</t>
    </r>
    <r>
      <rPr>
        <b/>
        <i/>
        <sz val="10"/>
        <color theme="1"/>
        <rFont val="Arial"/>
        <family val="2"/>
      </rPr>
      <t>КП</t>
    </r>
    <r>
      <rPr>
        <i/>
        <sz val="10"/>
        <color theme="1"/>
        <rFont val="Arial"/>
        <family val="2"/>
      </rPr>
      <t xml:space="preserve"> - конечное потребление
</t>
    </r>
    <r>
      <rPr>
        <b/>
        <i/>
        <sz val="10"/>
        <color theme="1"/>
        <rFont val="Arial"/>
        <family val="2"/>
      </rPr>
      <t xml:space="preserve">ВНОК </t>
    </r>
    <r>
      <rPr>
        <i/>
        <sz val="10"/>
        <color theme="1"/>
        <rFont val="Arial"/>
        <family val="2"/>
      </rPr>
      <t xml:space="preserve">- валовое накопление основного капитала
</t>
    </r>
    <r>
      <rPr>
        <b/>
        <i/>
        <sz val="10"/>
        <color theme="1"/>
        <rFont val="Arial"/>
        <family val="2"/>
      </rPr>
      <t xml:space="preserve">ИЗ </t>
    </r>
    <r>
      <rPr>
        <i/>
        <sz val="10"/>
        <color theme="1"/>
        <rFont val="Arial"/>
        <family val="2"/>
      </rPr>
      <t xml:space="preserve">- изменение запасов
</t>
    </r>
    <r>
      <rPr>
        <b/>
        <i/>
        <sz val="10"/>
        <color theme="1"/>
        <rFont val="Arial"/>
        <family val="2"/>
      </rPr>
      <t xml:space="preserve">Э </t>
    </r>
    <r>
      <rPr>
        <i/>
        <sz val="10"/>
        <color theme="1"/>
        <rFont val="Arial"/>
        <family val="2"/>
      </rPr>
      <t xml:space="preserve">- экспорт товаров и услуг
</t>
    </r>
    <r>
      <rPr>
        <b/>
        <i/>
        <sz val="10"/>
        <color theme="1"/>
        <rFont val="Arial"/>
        <family val="2"/>
      </rPr>
      <t xml:space="preserve">И </t>
    </r>
    <r>
      <rPr>
        <i/>
        <sz val="10"/>
        <color theme="1"/>
        <rFont val="Arial"/>
        <family val="2"/>
      </rPr>
      <t>- импорт товаров и услуг</t>
    </r>
  </si>
  <si>
    <r>
      <t xml:space="preserve">Transferuri capitale </t>
    </r>
    <r>
      <rPr>
        <sz val="10"/>
        <color theme="1"/>
        <rFont val="Arial"/>
        <family val="2"/>
      </rPr>
      <t>constituie operaţiuni cu caracter unic şi considerabile după valoare, legate de procurarea sau ieşirea activelor participanţilor la aceste operaţiuni. Ele includ impozite pe capital, subvenţii investiţionale, alte transferuri capitale.</t>
    </r>
  </si>
  <si>
    <r>
      <t xml:space="preserve">Капитальные трансферты </t>
    </r>
    <r>
      <rPr>
        <i/>
        <sz val="10"/>
        <color theme="1"/>
        <rFont val="Arial"/>
        <family val="2"/>
      </rPr>
      <t>являются единовременными и значительными по величине операциями, связанными с приобретением или выбытием активов у участников операций. Они включают налоги на капитал, инвестиционные субсидии, прочие капитальные трансферты.</t>
    </r>
    <r>
      <rPr>
        <b/>
        <i/>
        <sz val="10"/>
        <color theme="1"/>
        <rFont val="Arial"/>
        <family val="2"/>
      </rPr>
      <t xml:space="preserve"> </t>
    </r>
  </si>
  <si>
    <r>
      <t xml:space="preserve">Capacitatea (+) / necesarul (-) de finanţare </t>
    </r>
    <r>
      <rPr>
        <sz val="10"/>
        <color theme="1"/>
        <rFont val="Arial"/>
        <family val="2"/>
      </rPr>
      <t>reprezintă soldul contului de capital şi arată suma resurselor pe care economia naţională o pune la dispoziţia restului lumii (dacă este pozitivă) sau pe care o primeşte de la restul lumii (dacă este negativă).</t>
    </r>
  </si>
  <si>
    <r>
      <t xml:space="preserve">Кредитование (+) / заимствование (-) </t>
    </r>
    <r>
      <rPr>
        <i/>
        <sz val="10"/>
        <color theme="1"/>
        <rFont val="Arial"/>
        <family val="2"/>
      </rPr>
      <t xml:space="preserve">показывает количество ресурсов, которые страна предоставляет в распоряжение «остального мира» (если сумма положительная) или которые «остальной мир» предоставляет стране (если сумма отрицательная). </t>
    </r>
  </si>
  <si>
    <r>
      <t xml:space="preserve">Principiile evaluării. </t>
    </r>
    <r>
      <rPr>
        <sz val="10"/>
        <color theme="1"/>
        <rFont val="Arial"/>
        <family val="2"/>
      </rPr>
      <t>În sistemul conturilor naţionale evidenţa operaţiunilor economice se efectuează în preţurile la momentul efectuării operaţiunii (preţuri curente).</t>
    </r>
  </si>
  <si>
    <r>
      <t xml:space="preserve">Принципы оценки. </t>
    </r>
    <r>
      <rPr>
        <i/>
        <sz val="10"/>
        <rFont val="Arial"/>
        <family val="2"/>
      </rPr>
      <t xml:space="preserve">В системе национальных счетов учет экономических операций осуществляется в ценах на момент совершения операции (в текущих ценах). </t>
    </r>
  </si>
  <si>
    <r>
      <t xml:space="preserve">Produsul intern brut se elaborează în preţuri curente de piaţă. </t>
    </r>
    <r>
      <rPr>
        <sz val="10"/>
        <color theme="1"/>
        <rFont val="Arial"/>
        <family val="2"/>
      </rPr>
      <t>Preţul curent de piaţă include marjele comercială şi de transport, impozitele pe produse şi exclude subvenţiile pe produse. Pentru excluderea influenţei diferitor taxe pe impozite şi subvenţii în diferite activităţi economice asupra structurii producţiei şi a exploatării veniturilor, indicatorii de ramură se calculează în preţuri de bază.</t>
    </r>
  </si>
  <si>
    <r>
      <t xml:space="preserve">Валовой внутренний продукт оценивается в текущих рыночных ценах. </t>
    </r>
    <r>
      <rPr>
        <i/>
        <sz val="10"/>
        <color theme="1"/>
        <rFont val="Arial"/>
        <family val="2"/>
      </rPr>
      <t>Рыночная цена включает торгово-транспортные наценки, налоги на продукты и не включает субсидии на продукты. Для устранения влияния различных ставок налогов и субсидий в различных отраслях экономики на структуру производства и образования доходов, отраслевые показатели приводятся в основных ценах.</t>
    </r>
  </si>
  <si>
    <r>
      <t xml:space="preserve">Preţul de bază </t>
    </r>
    <r>
      <rPr>
        <sz val="10"/>
        <color theme="1"/>
        <rFont val="Arial"/>
        <family val="2"/>
      </rPr>
      <t xml:space="preserve">reprezintă preţul primit de producător pentru o unitate de bun şi serviciu, excluzând impozitele pe produse şi incluzând subvenţiile pe produse. 
Producţia non-piaţă se evaluează în preţuri curente utilizând preţurile de piaţă la bunurile şi serviciile analogice realizate pe piaţă, în caz că acestea pot fi identificate, sau după cheltuieli de producţie, atunci cînd preţul de piaţă lipseşte. </t>
    </r>
  </si>
  <si>
    <r>
      <t>Основная цена</t>
    </r>
    <r>
      <rPr>
        <i/>
        <sz val="10"/>
        <color theme="1"/>
        <rFont val="Arial"/>
        <family val="2"/>
      </rPr>
      <t xml:space="preserve"> - цена, получаемая производителем за единицу товара или услуги без налогов на продукты, но включая субсидии на продукты.
Нерыночные товары и услуги оцениваются с использованием рыночной цены на аналогичные товары и услуги, реализуемые на рынке, если ее возможно установить, или по затратам на производство, если рыночная цена отсутствует.</t>
    </r>
  </si>
  <si>
    <r>
      <rPr>
        <b/>
        <sz val="10"/>
        <color theme="1"/>
        <rFont val="Arial"/>
        <family val="2"/>
      </rPr>
      <t xml:space="preserve">Indicele-deflator al produsului intern brut </t>
    </r>
    <r>
      <rPr>
        <sz val="10"/>
        <color theme="1"/>
        <rFont val="Arial"/>
        <family val="2"/>
      </rPr>
      <t>– raportul produsului intern brut, calculat în preţuri curente de piaţă la volumul produsului intern brut calculat în preţurile anului precedent. Spre deosebire de indicii de preţuri la bunuri şi servicii, deflatorul produsului intern brut caracterizează schimbarea remunerării muncii, excedentului brut de exploatare/ venitului mixt, consumului de capital fix în rezultatul modificării preţurilor, precum şi a masei nominale a impozitelor nete.</t>
    </r>
  </si>
  <si>
    <r>
      <rPr>
        <b/>
        <i/>
        <sz val="10"/>
        <color theme="1"/>
        <rFont val="Arial"/>
        <family val="2"/>
      </rPr>
      <t>Индекс-дефлятор валового внутреннего продукта</t>
    </r>
    <r>
      <rPr>
        <i/>
        <sz val="10"/>
        <color theme="1"/>
        <rFont val="Arial"/>
        <family val="2"/>
      </rPr>
      <t xml:space="preserve"> – отношение валового внутреннего продукта, исчисленного в текущих ценах, к объему валового внутреннего продукта, исчисленного в сопоставимых ценах предыдущего года. В отличие от индекса цен на товары и услуги, дефлятор валового внутреннего продукта характеризует изменение оплаты труда, прибыли (включая смешанные доходы) и потребления основного капитала в результате изменения цен, а также номинальной массы чистых налогов.</t>
    </r>
  </si>
  <si>
    <r>
      <rPr>
        <b/>
        <sz val="10"/>
        <color theme="1"/>
        <rFont val="Arial"/>
        <family val="2"/>
      </rPr>
      <t xml:space="preserve">Recalcularea în preţuri comparabile (preţurile medii ale anului precedent) </t>
    </r>
    <r>
      <rPr>
        <sz val="10"/>
        <color theme="1"/>
        <rFont val="Arial"/>
        <family val="2"/>
      </rPr>
      <t xml:space="preserve">se efectuează atît pentru produsul intern brut pe resurse, cît şi pe componentele de utilizări prin metodele:
   - deflatarea datelor în preţuri curente în perioada de raport cu utilizarea indicilor de preţ respectivi (IPC, ai agriculturii, ai producției industiale, indicilor de cost în construcții, import, export, etc.);
   - extrapolarea datelor în preţuri curente în anul de bază utilizând indicii de volum sau indicatori naturali (producției agricole, producției industriale, numărul angajaților, etc.).
</t>
    </r>
  </si>
  <si>
    <r>
      <t xml:space="preserve">Пересчет в сопоставимые цены (среднегодовые цены предыдущего года) </t>
    </r>
    <r>
      <rPr>
        <i/>
        <sz val="10"/>
        <color theme="1"/>
        <rFont val="Arial"/>
        <family val="2"/>
      </rPr>
      <t>осуществляется по валовому внутреннему продукту как по ресурсам, так и по компонентам его использования следующими методами:
  - дефлятирование данных отчетного периода в текущих ценах соответствующими индексами цен (ИПЦ, индексы производителей сельскохозяйственной и промышленной продукции, индексы в строительстве, на импорт и экспорт и т.д.);
  - экстраполирование данных базисного года в текущих ценах индексами физического объема или количественными показателями (сельскохозяйственной и промышленной продукции, численность работников и т.д.).</t>
    </r>
  </si>
  <si>
    <r>
      <rPr>
        <b/>
        <sz val="10"/>
        <color theme="1"/>
        <rFont val="Arial"/>
        <family val="2"/>
      </rPr>
      <t>Produsul intern brut regional</t>
    </r>
    <r>
      <rPr>
        <sz val="10"/>
        <color theme="1"/>
        <rFont val="Arial"/>
        <family val="2"/>
      </rPr>
      <t xml:space="preserve"> după conținutul economic este identic Produsului intern brut și reprezintă valoarea bunurilor și serviciilor produse de unitățile economice, rezidente regiunii date. 
Regiunile de dezvoltare funcţionale pe teritoriul Republicii Moldova (LEGE Nr. 438 din 28-12-2006 privind dezvoltarea regională în Republica Moldova), cuprinse în publicația dată, includ următoarele unități administrativ-teritoriale: 
</t>
    </r>
    <r>
      <rPr>
        <b/>
        <sz val="10"/>
        <color theme="1"/>
        <rFont val="Arial"/>
        <family val="2"/>
      </rPr>
      <t>Nord</t>
    </r>
    <r>
      <rPr>
        <sz val="10"/>
        <color theme="1"/>
        <rFont val="Arial"/>
        <family val="2"/>
      </rPr>
      <t xml:space="preserve"> - Municipiul Bălţi, raioanele Briceni, Donduşeni, Drochia, Edineţ, Făleşti, Floreşti, Glodeni, Ocniţa, Rîşcani, Sîngerei, Soroca;
</t>
    </r>
    <r>
      <rPr>
        <b/>
        <sz val="10"/>
        <color theme="1"/>
        <rFont val="Arial"/>
        <family val="2"/>
      </rPr>
      <t>Centru</t>
    </r>
    <r>
      <rPr>
        <sz val="10"/>
        <color theme="1"/>
        <rFont val="Arial"/>
        <family val="2"/>
      </rPr>
      <t xml:space="preserve"> - Raioanele Anenii Noi, Călăraşi, Criuleni, Dubăsari, Hînceşti, Ialoveni, Nisporeni, Orhei, Rezina, Străşeni, Şoldăneşti, Teleneşti, Ungheni;
</t>
    </r>
    <r>
      <rPr>
        <b/>
        <sz val="10"/>
        <color theme="1"/>
        <rFont val="Arial"/>
        <family val="2"/>
      </rPr>
      <t>Sud</t>
    </r>
    <r>
      <rPr>
        <sz val="10"/>
        <color theme="1"/>
        <rFont val="Arial"/>
        <family val="2"/>
      </rPr>
      <t xml:space="preserve"> - Raioanele Basarabeasca, Cahul, Cantemir, Căuşeni, Cimişlia, Leova, Ştefan Vodă, Taraclia;
</t>
    </r>
    <r>
      <rPr>
        <b/>
        <sz val="10"/>
        <color theme="1"/>
        <rFont val="Arial"/>
        <family val="2"/>
      </rPr>
      <t>Unitatea teritorială autonomă Găgăuzia</t>
    </r>
    <r>
      <rPr>
        <sz val="10"/>
        <color theme="1"/>
        <rFont val="Arial"/>
        <family val="2"/>
      </rPr>
      <t xml:space="preserve">;
</t>
    </r>
    <r>
      <rPr>
        <b/>
        <sz val="10"/>
        <color theme="1"/>
        <rFont val="Arial"/>
        <family val="2"/>
      </rPr>
      <t>Municipiul Chişinău</t>
    </r>
    <r>
      <rPr>
        <sz val="10"/>
        <color theme="1"/>
        <rFont val="Arial"/>
        <family val="2"/>
      </rPr>
      <t xml:space="preserve">. </t>
    </r>
  </si>
  <si>
    <r>
      <t xml:space="preserve">По своему экономическому содержанию </t>
    </r>
    <r>
      <rPr>
        <b/>
        <i/>
        <sz val="10"/>
        <color theme="1"/>
        <rFont val="Arial"/>
        <family val="2"/>
      </rPr>
      <t>Валовой внутренний региональный продукт</t>
    </r>
    <r>
      <rPr>
        <i/>
        <sz val="10"/>
        <color theme="1"/>
        <rFont val="Arial"/>
        <family val="2"/>
      </rPr>
      <t xml:space="preserve"> идентичен Валовому внутреннему продукту и представляет собой стоимость товаров и услуг, произведенных экономическими единицами - резидентами данного региона. 
Функциональные регионы развития на территории Республики Молдова (ЗАКОН № 438 от 28-12-2006 о региональном развитии в Республике Молдова), представленные в данной публикации, включают следующие административно-территориальные единицы: 
</t>
    </r>
    <r>
      <rPr>
        <b/>
        <i/>
        <sz val="10"/>
        <color theme="1"/>
        <rFont val="Arial"/>
        <family val="2"/>
      </rPr>
      <t>Север</t>
    </r>
    <r>
      <rPr>
        <i/>
        <sz val="10"/>
        <color theme="1"/>
        <rFont val="Arial"/>
        <family val="2"/>
      </rPr>
      <t xml:space="preserve"> - Муниципий Бэлць, районы Бричень, Дондушень, Дрокия, Единец, Фэлешть, Флорешть, Глодень, Окница, Рышкань, Сынжерей, Сорока;
</t>
    </r>
    <r>
      <rPr>
        <b/>
        <i/>
        <sz val="10"/>
        <color theme="1"/>
        <rFont val="Arial"/>
        <family val="2"/>
      </rPr>
      <t>Центр</t>
    </r>
    <r>
      <rPr>
        <i/>
        <sz val="10"/>
        <color theme="1"/>
        <rFont val="Arial"/>
        <family val="2"/>
      </rPr>
      <t xml:space="preserve"> - Районы Анений Ной, Кэлэрашь, Криулень, Дубэсарь, Хынчешть, Яловень, Ниспорень, Орхей, Резина, Стрэшень, Шолдэнешть, Теленешть, Унгень;
</t>
    </r>
    <r>
      <rPr>
        <b/>
        <i/>
        <sz val="10"/>
        <color theme="1"/>
        <rFont val="Arial"/>
        <family val="2"/>
      </rPr>
      <t>Юг</t>
    </r>
    <r>
      <rPr>
        <i/>
        <sz val="10"/>
        <color theme="1"/>
        <rFont val="Arial"/>
        <family val="2"/>
      </rPr>
      <t xml:space="preserve"> - Районы Басарабяска, Кахул, Кантемир, Кэушень, Чимишлия, Леова, Штефан Водэ, Тараклия;
</t>
    </r>
    <r>
      <rPr>
        <b/>
        <i/>
        <sz val="10"/>
        <color theme="1"/>
        <rFont val="Arial"/>
        <family val="2"/>
      </rPr>
      <t>Автономное территориальное образование Гагаузия</t>
    </r>
    <r>
      <rPr>
        <i/>
        <sz val="10"/>
        <color theme="1"/>
        <rFont val="Arial"/>
        <family val="2"/>
      </rPr>
      <t xml:space="preserve">;
</t>
    </r>
    <r>
      <rPr>
        <b/>
        <i/>
        <sz val="10"/>
        <color theme="1"/>
        <rFont val="Arial"/>
        <family val="2"/>
      </rPr>
      <t>Муниципий Кишинэу</t>
    </r>
    <r>
      <rPr>
        <i/>
        <sz val="10"/>
        <color theme="1"/>
        <rFont val="Arial"/>
        <family val="2"/>
      </rPr>
      <t>.</t>
    </r>
  </si>
  <si>
    <r>
      <rPr>
        <b/>
        <sz val="10"/>
        <color theme="1"/>
        <rFont val="Arial"/>
        <family val="2"/>
      </rPr>
      <t>Conturile regionale</t>
    </r>
    <r>
      <rPr>
        <sz val="10"/>
        <color theme="1"/>
        <rFont val="Arial"/>
        <family val="2"/>
      </rPr>
      <t xml:space="preserve"> sunt prezentate conform unităților teritoriale de statistică conform nivelului NUTS 3, care corespunde cu regiunile de dezvoltare funcționale pe teritoriul RM. Unitățile teritoriale de statistică sunt constituite conform Nomenclatorului teritorial pentru statistică (NUTS), aprobat prin Hotărârea Guvernului nr. 570/2017.</t>
    </r>
  </si>
  <si>
    <r>
      <rPr>
        <b/>
        <i/>
        <sz val="10"/>
        <color theme="1"/>
        <rFont val="Arial"/>
        <family val="2"/>
      </rPr>
      <t>Региональные счета</t>
    </r>
    <r>
      <rPr>
        <i/>
        <sz val="10"/>
        <color theme="1"/>
        <rFont val="Arial"/>
        <family val="2"/>
      </rPr>
      <t xml:space="preserve"> представлены в соответствии с территориальными статистическими единицами в соответствии с NUTS 3, что соответствует функциональным регионам развития на территории Республики Молдова. Территориальные статистические единицы устанавливаются в соответствии с Номенклатурой территориальных статистических единиц (NUTS) Республики Молдова, утвержденной Постановлением Правительства №. 570/2017.</t>
    </r>
  </si>
  <si>
    <r>
      <rPr>
        <b/>
        <sz val="10"/>
        <color theme="1"/>
        <rFont val="Arial"/>
        <family val="2"/>
      </rPr>
      <t>Indicele disparității</t>
    </r>
    <r>
      <rPr>
        <sz val="10"/>
        <color theme="1"/>
        <rFont val="Arial"/>
        <family val="2"/>
      </rPr>
      <t xml:space="preserve"> reprezintă raportul PIB pe locuitor la nivel de regiune și PIB pe locuitor la nivel național.</t>
    </r>
  </si>
  <si>
    <r>
      <rPr>
        <b/>
        <i/>
        <sz val="10"/>
        <color theme="1"/>
        <rFont val="Arial"/>
        <family val="2"/>
      </rPr>
      <t>Индекс неравенства</t>
    </r>
    <r>
      <rPr>
        <i/>
        <sz val="10"/>
        <color theme="1"/>
        <rFont val="Arial"/>
        <family val="2"/>
      </rPr>
      <t xml:space="preserve"> представляет собой отношение ВВП на душу населения региона и ВВП на душу населения на национальном уровне.</t>
    </r>
  </si>
  <si>
    <r>
      <rPr>
        <b/>
        <sz val="10"/>
        <color theme="1"/>
        <rFont val="Arial"/>
        <family val="2"/>
      </rPr>
      <t>Recalcularea în prețuri comparabile.</t>
    </r>
    <r>
      <rPr>
        <sz val="10"/>
        <color theme="1"/>
        <rFont val="Arial"/>
        <family val="2"/>
      </rPr>
      <t xml:space="preserve"> PIBR în prețuri comparabile a fost estimat pe baza metodologiei conturilor naţionale. S-a utilizat metoda deflației, folosind indicii de preț la nivel național pentru fiecare activitate în parte. </t>
    </r>
  </si>
  <si>
    <r>
      <rPr>
        <b/>
        <i/>
        <sz val="10"/>
        <color theme="1"/>
        <rFont val="Arial"/>
        <family val="2"/>
      </rPr>
      <t>Пересчет в сопоставимые цены</t>
    </r>
    <r>
      <rPr>
        <i/>
        <sz val="10"/>
        <color theme="1"/>
        <rFont val="Arial"/>
        <family val="2"/>
      </rPr>
      <t>. В сопоставимые цены Валовой внутренний региональный продукт был пересчитан в соответствии с методологией национальных счетов. Был использован метод дефлятирования, с применением индексов цен на уровне экономики для каждого вида деятельности.</t>
    </r>
  </si>
  <si>
    <t>Elena ALEXA, Olga BÎTCĂ</t>
  </si>
  <si>
    <t>Вклад валовой добавленной стоимости сельского, лесного и рыбного хозяйства 
(секция А КЭДМ-2) в ВВРП, %</t>
  </si>
  <si>
    <t>Lilia RACU, Larisa ȘPANCIUC</t>
  </si>
  <si>
    <t>Victor COCIUG, Doina CEBOTARI</t>
  </si>
  <si>
    <t>Национальное бюро статистики предлагает пользователям новое издание публикации по национальным и региональным счетам. Система национальных счетов (СНС) представляет собой комплексную, логически последовательную и целостную совокупность макроэкономических счетов и таблиц, которые отражают результаты экономической деятельности страны. Система счетов характеризует различные экономические процессы в виде агрегированных показателей, необходимых для анализа состояния экономики, формирования экономической политики и принятия мер по регулированию рыночной экономики. Национальные счета разработаны в соответствии с методологией Системы национальных счетов Организации Объединенных Наций, версия 2008. 
В публикацию включены следующие национальные нефинансовые счета за 2021 год, актуализированные данные: 
• Счëт товаров и услуг
• Счëт производства
• Счëт образования доходов
• Счëт первичного распределения доходов
• Счëт вторичного распределения доходов
• Счëт использования валового располагаемого дохода
• Счëт перераспределения доходов в натуральной форме
• Счëт использования скорректированного валового располагаемого дохода
• Счëт операций с капиталом
• Счета "Остального мира". 
Публикация содержит данные о валовом внутреннем продукте (ВВП) и его элементах, в том числе в разрезе по: 
- видам экономической деятельности, 
- формам собственности, 
- институциональным секторам, 
- сектору малого и среднего предпринимательства. 
В течение 2022 года был проведен пересмотр национальных счетов за 2014-2020 годы с учетом: (i) пересмотра демографических данных в соответствии с новым определением населения с постоянным местом жительства, которое заменило определение стабильного населения; (ii) пересмотр и обновление источников статистических и административных данных, используемых при разработке ВВП.
В публикации содержатся данные о региональном валовом внутреннем продукте (ВВПР) за 2020 год, окончателъные данные. 
Публикация также содержит данные о ВВП и ВВПР на душу населения. 
Информация приведена без данных предприятий и организаций левобережья Днестра и муниципия Бендер. 
В отдельных случаях незначительные расхождения между итогом и суммой слагаемых объясняются округлением данных.</t>
  </si>
  <si>
    <r>
      <t xml:space="preserve">Biroul Național de Statistică oferă utilizatorilor o nouă ediție a publicației privind Conturile naţionale și regionale. Sistemul Conturilor Naţionale (SCN) prezintă un ansamblu coerent şi detaliat de conturi şi tabele macroeconomice ce oferă o imagine comparabilă şi completă a activităţii economice a unei ţări. Acesta clasifică marea varietate de fluxuri economice într-un număr restrâns de categorii fundamentale şi le înscrie într-un cadru de ansamblu ce permite obţinerea unei reprezentări a circuitului economic adaptată nevoilor de analiză, previziune şi politică economică. Conturile naționale sunt elaborate în conformitate cu metodologia Sistemului Conturilor Naționale a Organizației Națiunilor Unite, versiunea – 2008. 
Publicaţia include conturile naţionale nefinanciare pentru anul 2021, date actualizate, reprezentate prin: 
• Contul de bunuri şi servicii; 
• Contul de producţie; 
• Contul de exploatare; 
• Contul de distribuire primară a veniturilor; 
• Contul de distribuire secundară a veniturilor; 
• Contul de utilizare a venitului disponibil brut; 
• Contul de redistribuire a veniturilor în natură; 
• Contul de utilizare a venitului disponibil ajustat brut; 
• Contul de capital; 
• Conturile restului lumii. 
Publicaţia conține datele aferente Produsului Intern Brut (PIB) și elementele acestuia, inclusiv pe: 
- activităţi economice, 
- forme de proprietate, 
- sectoare instituţionale, 
- sectorul întreprinderilor mici și mijlocii. 
Pe parcursul anului 2022 s-au realizat lucrările de revizuire a conturilor naționale pentru anii 2014-2020, ținând cont de: (i) revizuirea datelor demografice conform definiției noi de populație cu reședință obișnuită, care a substituit definiția de populație stabilă; (ii) revizuirea și actualizarea surselor de date statistice și administrative utilizate la elaborarea PIB.
Publicația conține datele privind Produsul Intern Brut Regional (PIBR) pentru anul 2020, date finale.
Publicația include de asemenea date privind PIB și PIBR pe cap de locuitor.
Informațiile sunt prezentate fără datele întreprinderilor și organizațiilor din partea stângă a Nistrului și municipiul Bender.
</t>
    </r>
    <r>
      <rPr>
        <sz val="11"/>
        <rFont val="Arial"/>
        <family val="2"/>
      </rPr>
      <t xml:space="preserve"> </t>
    </r>
    <r>
      <rPr>
        <sz val="11"/>
        <color theme="1"/>
        <rFont val="Arial"/>
        <family val="2"/>
      </rPr>
      <t xml:space="preserve">
În unele cazuri pot apărea decalaje neînsemnate între totalurile indicate și sumele componente incluse, fapt ce se explică prin rotunjirea datelor.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</si>
</sst>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00\ _₽_-;\-* #,##0.00\ _₽_-;_-* &quot;-&quot;??\ _₽_-;_-@_-"/>
    <numFmt numFmtId="166" formatCode="_(* #,##0.0_);_(* \(#,##0.0\);_(* &quot;-&quot;??_);_(@_)"/>
    <numFmt numFmtId="167" formatCode="0.0"/>
    <numFmt numFmtId="168" formatCode="#,##0.0"/>
    <numFmt numFmtId="169" formatCode="#."/>
    <numFmt numFmtId="170" formatCode="_([$€]* #,##0.00_);_([$€]* \(#,##0.00\);_([$€]* &quot;-&quot;??_);_(@_)"/>
    <numFmt numFmtId="171" formatCode="#,##0.000"/>
    <numFmt numFmtId="172" formatCode="#,##0.0000"/>
    <numFmt numFmtId="173" formatCode="#,##0.00000"/>
  </numFmts>
  <fonts count="163">
    <font>
      <sz val="11"/>
      <color theme="1"/>
      <name val="Calibri"/>
      <family val="2"/>
      <scheme val="minor"/>
    </font>
    <font>
      <b/>
      <sz val="20"/>
      <color theme="1"/>
      <name val="Times New Roman"/>
      <family val="1"/>
      <charset val="204"/>
    </font>
    <font>
      <sz val="12"/>
      <color theme="1"/>
      <name val="Times New Roman"/>
      <family val="1"/>
      <charset val="204"/>
    </font>
    <font>
      <i/>
      <sz val="14"/>
      <color theme="1"/>
      <name val="Arial"/>
      <family val="2"/>
      <charset val="204"/>
    </font>
    <font>
      <sz val="11"/>
      <color theme="1"/>
      <name val="Calibri"/>
      <family val="2"/>
      <scheme val="minor"/>
    </font>
    <font>
      <sz val="8"/>
      <color theme="1"/>
      <name val="Arial"/>
      <family val="2"/>
      <charset val="204"/>
    </font>
    <font>
      <sz val="8"/>
      <color theme="1"/>
      <name val="Calibri"/>
      <family val="2"/>
      <scheme val="minor"/>
    </font>
    <font>
      <b/>
      <sz val="11"/>
      <color theme="1"/>
      <name val="Calibri"/>
      <family val="2"/>
      <scheme val="minor"/>
    </font>
    <font>
      <sz val="9"/>
      <color theme="1"/>
      <name val="Arial"/>
      <family val="2"/>
      <charset val="204"/>
    </font>
    <font>
      <sz val="10"/>
      <name val="Arial"/>
      <family val="2"/>
      <charset val="204"/>
    </font>
    <font>
      <sz val="10"/>
      <name val="Times New Roman CE"/>
      <family val="1"/>
      <charset val="238"/>
    </font>
    <font>
      <b/>
      <sz val="9"/>
      <name val="Times New Roman CE"/>
      <family val="1"/>
      <charset val="238"/>
    </font>
    <font>
      <sz val="1"/>
      <color indexed="16"/>
      <name val="Courier"/>
      <family val="1"/>
      <charset val="204"/>
    </font>
    <font>
      <sz val="10"/>
      <name val="TextBook_Rus"/>
      <charset val="204"/>
    </font>
    <font>
      <u/>
      <sz val="6.75"/>
      <color indexed="36"/>
      <name val="Arial Cyr"/>
      <charset val="204"/>
    </font>
    <font>
      <b/>
      <sz val="1"/>
      <color indexed="16"/>
      <name val="Courier"/>
      <family val="1"/>
      <charset val="204"/>
    </font>
    <font>
      <u/>
      <sz val="6.75"/>
      <color indexed="12"/>
      <name val="Arial Cyr"/>
      <charset val="204"/>
    </font>
    <font>
      <sz val="10"/>
      <name val="Courier New CYR"/>
      <charset val="204"/>
    </font>
    <font>
      <b/>
      <sz val="10"/>
      <name val="Times New Roman CE"/>
      <family val="1"/>
      <charset val="238"/>
    </font>
    <font>
      <b/>
      <sz val="10"/>
      <name val="Arial"/>
      <family val="2"/>
      <charset val="204"/>
    </font>
    <font>
      <b/>
      <sz val="9"/>
      <name val="Arial"/>
      <family val="2"/>
      <charset val="204"/>
    </font>
    <font>
      <sz val="9"/>
      <name val="Arial"/>
      <family val="2"/>
      <charset val="204"/>
    </font>
    <font>
      <sz val="9"/>
      <name val="Times New Roman CE"/>
      <family val="1"/>
      <charset val="238"/>
    </font>
    <font>
      <sz val="14"/>
      <color theme="1"/>
      <name val="Times New Roman"/>
      <family val="1"/>
      <charset val="204"/>
    </font>
    <font>
      <b/>
      <i/>
      <sz val="12"/>
      <color theme="1"/>
      <name val="Arial"/>
      <family val="2"/>
      <charset val="204"/>
    </font>
    <font>
      <b/>
      <sz val="8"/>
      <color theme="1"/>
      <name val="Calibri"/>
      <family val="2"/>
      <scheme val="minor"/>
    </font>
    <font>
      <b/>
      <sz val="12"/>
      <name val="Times New Roman"/>
      <family val="1"/>
      <charset val="204"/>
    </font>
    <font>
      <b/>
      <sz val="12"/>
      <color theme="1"/>
      <name val="Times New Roman"/>
      <family val="1"/>
      <charset val="204"/>
    </font>
    <font>
      <sz val="12"/>
      <name val="Times New Roman"/>
      <family val="1"/>
      <charset val="204"/>
    </font>
    <font>
      <sz val="12"/>
      <color theme="1"/>
      <name val="Calibri"/>
      <family val="2"/>
      <scheme val="minor"/>
    </font>
    <font>
      <sz val="11"/>
      <color theme="1"/>
      <name val="Times New Roman"/>
      <family val="1"/>
      <charset val="204"/>
    </font>
    <font>
      <b/>
      <sz val="11"/>
      <color theme="1"/>
      <name val="Times New Roman"/>
      <family val="1"/>
      <charset val="204"/>
    </font>
    <font>
      <sz val="11"/>
      <color theme="1"/>
      <name val="Calibri"/>
      <family val="2"/>
      <charset val="204"/>
      <scheme val="minor"/>
    </font>
    <font>
      <sz val="10"/>
      <color indexed="8"/>
      <name val="Arial"/>
      <family val="2"/>
    </font>
    <font>
      <sz val="11"/>
      <color theme="1"/>
      <name val="Calibri"/>
      <family val="2"/>
      <charset val="238"/>
      <scheme val="minor"/>
    </font>
    <font>
      <b/>
      <sz val="14"/>
      <name val="Times New Roman"/>
      <family val="1"/>
      <charset val="204"/>
    </font>
    <font>
      <sz val="11"/>
      <name val="Times New Roman"/>
      <family val="1"/>
      <charset val="204"/>
    </font>
    <font>
      <b/>
      <sz val="10"/>
      <name val="Times New Roman"/>
      <family val="1"/>
      <charset val="204"/>
    </font>
    <font>
      <i/>
      <sz val="12"/>
      <color theme="1"/>
      <name val="Times New Roman"/>
      <family val="1"/>
      <charset val="204"/>
    </font>
    <font>
      <b/>
      <sz val="10"/>
      <color theme="1"/>
      <name val="Times New Roman"/>
      <family val="1"/>
      <charset val="204"/>
    </font>
    <font>
      <sz val="10"/>
      <color theme="1"/>
      <name val="Times New Roman"/>
      <family val="1"/>
      <charset val="204"/>
    </font>
    <font>
      <b/>
      <sz val="16"/>
      <color theme="1"/>
      <name val="Times New Roman"/>
      <family val="1"/>
      <charset val="204"/>
    </font>
    <font>
      <sz val="16"/>
      <color theme="1"/>
      <name val="Times New Roman"/>
      <family val="1"/>
      <charset val="204"/>
    </font>
    <font>
      <b/>
      <sz val="14"/>
      <color theme="1"/>
      <name val="Times New Roman"/>
      <family val="1"/>
      <charset val="204"/>
    </font>
    <font>
      <sz val="14"/>
      <name val="Times New Roman"/>
      <family val="1"/>
      <charset val="204"/>
    </font>
    <font>
      <b/>
      <i/>
      <sz val="24"/>
      <color theme="1"/>
      <name val="Times New Roman"/>
      <family val="1"/>
      <charset val="204"/>
    </font>
    <font>
      <sz val="11"/>
      <color theme="0"/>
      <name val="Times New Roman"/>
      <family val="1"/>
      <charset val="204"/>
    </font>
    <font>
      <b/>
      <i/>
      <sz val="11"/>
      <color theme="1"/>
      <name val="Times New Roman"/>
      <family val="1"/>
      <charset val="204"/>
    </font>
    <font>
      <sz val="8"/>
      <color theme="1"/>
      <name val="Times New Roman"/>
      <family val="1"/>
      <charset val="204"/>
    </font>
    <font>
      <b/>
      <sz val="8"/>
      <color theme="1"/>
      <name val="Times New Roman"/>
      <family val="1"/>
      <charset val="204"/>
    </font>
    <font>
      <sz val="9"/>
      <color theme="1"/>
      <name val="Times New Roman"/>
      <family val="1"/>
      <charset val="204"/>
    </font>
    <font>
      <sz val="9"/>
      <color theme="1"/>
      <name val="Calibri"/>
      <family val="2"/>
      <scheme val="minor"/>
    </font>
    <font>
      <sz val="7"/>
      <color theme="1"/>
      <name val="Times New Roman"/>
      <family val="1"/>
      <charset val="204"/>
    </font>
    <font>
      <sz val="10"/>
      <name val="Times New Roman"/>
      <family val="1"/>
      <charset val="204"/>
    </font>
    <font>
      <i/>
      <sz val="11"/>
      <color theme="1"/>
      <name val="Calibri"/>
      <family val="2"/>
      <scheme val="minor"/>
    </font>
    <font>
      <sz val="11"/>
      <color rgb="FF009A46"/>
      <name val="Times New Roman"/>
      <family val="1"/>
      <charset val="204"/>
    </font>
    <font>
      <b/>
      <sz val="20"/>
      <name val="Times New Roman"/>
      <family val="1"/>
      <charset val="204"/>
    </font>
    <font>
      <sz val="10"/>
      <color theme="1"/>
      <name val="Arial"/>
      <family val="2"/>
      <charset val="204"/>
    </font>
    <font>
      <b/>
      <sz val="18"/>
      <color theme="1"/>
      <name val="Times New Roman"/>
      <family val="1"/>
      <charset val="204"/>
    </font>
    <font>
      <sz val="18"/>
      <name val="Times New Roman"/>
      <family val="1"/>
      <charset val="204"/>
    </font>
    <font>
      <sz val="14"/>
      <color theme="1"/>
      <name val="Arial"/>
      <family val="2"/>
      <charset val="204"/>
    </font>
    <font>
      <sz val="13"/>
      <color theme="1"/>
      <name val="Times New Roman"/>
      <family val="1"/>
      <charset val="204"/>
    </font>
    <font>
      <b/>
      <sz val="13"/>
      <color theme="1"/>
      <name val="Times New Roman"/>
      <family val="1"/>
      <charset val="204"/>
    </font>
    <font>
      <sz val="14"/>
      <color theme="1"/>
      <name val="Calibri"/>
      <family val="2"/>
      <scheme val="minor"/>
    </font>
    <font>
      <sz val="18"/>
      <name val="Times New Roman CE"/>
      <family val="1"/>
      <charset val="238"/>
    </font>
    <font>
      <sz val="18"/>
      <name val="Arial"/>
      <family val="2"/>
      <charset val="204"/>
    </font>
    <font>
      <b/>
      <sz val="22"/>
      <name val="Times New Roman"/>
      <family val="1"/>
      <charset val="204"/>
    </font>
    <font>
      <b/>
      <sz val="11"/>
      <name val="Times New Roman"/>
      <family val="1"/>
      <charset val="204"/>
    </font>
    <font>
      <i/>
      <sz val="13"/>
      <color theme="1"/>
      <name val="Times New Roman"/>
      <family val="1"/>
      <charset val="204"/>
    </font>
    <font>
      <sz val="11"/>
      <color rgb="FFFF0000"/>
      <name val="Calibri"/>
      <family val="2"/>
      <scheme val="minor"/>
    </font>
    <font>
      <sz val="10"/>
      <color rgb="FFFF0000"/>
      <name val="Arial"/>
      <family val="2"/>
      <charset val="204"/>
    </font>
    <font>
      <sz val="22"/>
      <name val="Times New Roman"/>
      <family val="1"/>
      <charset val="204"/>
    </font>
    <font>
      <sz val="11"/>
      <name val="Calibri"/>
      <family val="2"/>
      <scheme val="minor"/>
    </font>
    <font>
      <b/>
      <sz val="11"/>
      <color theme="1"/>
      <name val="Calibri"/>
      <family val="2"/>
      <charset val="204"/>
      <scheme val="minor"/>
    </font>
    <font>
      <b/>
      <sz val="12"/>
      <color theme="1"/>
      <name val="Calibri"/>
      <family val="2"/>
      <charset val="204"/>
      <scheme val="minor"/>
    </font>
    <font>
      <b/>
      <sz val="14"/>
      <color theme="1"/>
      <name val="Calibri"/>
      <family val="2"/>
      <charset val="204"/>
      <scheme val="minor"/>
    </font>
    <font>
      <sz val="12"/>
      <color rgb="FFFF0000"/>
      <name val="Calibri"/>
      <family val="2"/>
      <scheme val="minor"/>
    </font>
    <font>
      <sz val="11"/>
      <color theme="1"/>
      <name val="Arial"/>
      <family val="2"/>
      <charset val="204"/>
    </font>
    <font>
      <sz val="5"/>
      <color theme="1"/>
      <name val="Times New Roman"/>
      <family val="1"/>
      <charset val="204"/>
    </font>
    <font>
      <sz val="9"/>
      <name val="Times New Roman"/>
      <family val="1"/>
      <charset val="204"/>
    </font>
    <font>
      <b/>
      <sz val="72"/>
      <name val="Times New Roman"/>
      <family val="1"/>
      <charset val="204"/>
    </font>
    <font>
      <b/>
      <sz val="28"/>
      <color theme="1"/>
      <name val="Times New Roman"/>
      <family val="1"/>
      <charset val="204"/>
    </font>
    <font>
      <b/>
      <sz val="24"/>
      <name val="Times New Roman"/>
      <family val="1"/>
      <charset val="204"/>
    </font>
    <font>
      <b/>
      <i/>
      <sz val="22"/>
      <name val="Times New Roman"/>
      <family val="1"/>
      <charset val="204"/>
    </font>
    <font>
      <sz val="12"/>
      <color rgb="FF000000"/>
      <name val="Arial"/>
      <family val="2"/>
      <charset val="204"/>
    </font>
    <font>
      <i/>
      <sz val="12"/>
      <color theme="1"/>
      <name val="Times New Roman"/>
      <family val="1"/>
    </font>
    <font>
      <i/>
      <sz val="9"/>
      <color theme="1"/>
      <name val="Times New Roman"/>
      <family val="1"/>
    </font>
    <font>
      <sz val="12"/>
      <color theme="1"/>
      <name val="Times New Roman"/>
      <family val="1"/>
    </font>
    <font>
      <sz val="9"/>
      <color indexed="81"/>
      <name val="Tahoma"/>
      <family val="2"/>
    </font>
    <font>
      <b/>
      <sz val="9"/>
      <color indexed="81"/>
      <name val="Tahoma"/>
      <family val="2"/>
    </font>
    <font>
      <sz val="11"/>
      <color rgb="FF000000"/>
      <name val="Arial"/>
      <family val="2"/>
      <charset val="204"/>
    </font>
    <font>
      <b/>
      <i/>
      <sz val="20"/>
      <name val="Times New Roman"/>
      <family val="1"/>
    </font>
    <font>
      <i/>
      <sz val="11"/>
      <name val="Times New Roman"/>
      <family val="1"/>
    </font>
    <font>
      <i/>
      <sz val="11"/>
      <color theme="1"/>
      <name val="Times New Roman"/>
      <family val="1"/>
    </font>
    <font>
      <i/>
      <sz val="11"/>
      <color theme="1"/>
      <name val="Times New Roman"/>
      <family val="1"/>
      <charset val="238"/>
    </font>
    <font>
      <b/>
      <i/>
      <sz val="10"/>
      <color theme="1"/>
      <name val="Times New Roman"/>
      <family val="1"/>
      <charset val="238"/>
    </font>
    <font>
      <i/>
      <sz val="10"/>
      <color theme="1"/>
      <name val="Arial"/>
      <family val="2"/>
      <charset val="238"/>
    </font>
    <font>
      <i/>
      <sz val="9"/>
      <color theme="1"/>
      <name val="Calibri"/>
      <family val="2"/>
      <charset val="238"/>
      <scheme val="minor"/>
    </font>
    <font>
      <i/>
      <sz val="11"/>
      <color theme="1"/>
      <name val="Calibri"/>
      <family val="2"/>
      <charset val="238"/>
      <scheme val="minor"/>
    </font>
    <font>
      <i/>
      <sz val="22"/>
      <name val="Times New Roman"/>
      <family val="1"/>
    </font>
    <font>
      <b/>
      <i/>
      <sz val="22"/>
      <name val="Times New Roman"/>
      <family val="1"/>
      <charset val="238"/>
    </font>
    <font>
      <b/>
      <i/>
      <sz val="20"/>
      <color theme="1"/>
      <name val="Times New Roman"/>
      <family val="1"/>
      <charset val="238"/>
    </font>
    <font>
      <sz val="12"/>
      <color theme="1"/>
      <name val="Arial"/>
      <family val="2"/>
      <charset val="204"/>
    </font>
    <font>
      <b/>
      <sz val="24"/>
      <color theme="1"/>
      <name val="Arial"/>
      <family val="2"/>
      <charset val="204"/>
    </font>
    <font>
      <sz val="11"/>
      <color theme="1"/>
      <name val="Times New Roman"/>
      <family val="1"/>
    </font>
    <font>
      <b/>
      <sz val="12"/>
      <color theme="0"/>
      <name val="Times New Roman"/>
      <family val="1"/>
      <charset val="204"/>
    </font>
    <font>
      <b/>
      <sz val="11"/>
      <name val="Calibri"/>
      <family val="2"/>
      <scheme val="minor"/>
    </font>
    <font>
      <b/>
      <sz val="14"/>
      <name val="Calibri"/>
      <family val="2"/>
      <scheme val="minor"/>
    </font>
    <font>
      <b/>
      <sz val="20"/>
      <name val="Calibri"/>
      <family val="2"/>
      <scheme val="minor"/>
    </font>
    <font>
      <sz val="10"/>
      <color rgb="FFFF0000"/>
      <name val="Times New Roman"/>
      <family val="1"/>
      <charset val="204"/>
    </font>
    <font>
      <b/>
      <sz val="10"/>
      <color rgb="FFFF0000"/>
      <name val="Times New Roman"/>
      <family val="1"/>
      <charset val="204"/>
    </font>
    <font>
      <sz val="11"/>
      <name val="Arial"/>
      <family val="2"/>
    </font>
    <font>
      <b/>
      <sz val="11"/>
      <name val="Arial"/>
      <family val="2"/>
    </font>
    <font>
      <i/>
      <sz val="11"/>
      <name val="Arial"/>
      <family val="2"/>
    </font>
    <font>
      <sz val="10"/>
      <name val="Arial"/>
      <family val="2"/>
    </font>
    <font>
      <i/>
      <sz val="10"/>
      <name val="Arial"/>
      <family val="2"/>
    </font>
    <font>
      <b/>
      <sz val="10"/>
      <name val="Arial"/>
      <family val="2"/>
    </font>
    <font>
      <b/>
      <i/>
      <sz val="10"/>
      <name val="Arial"/>
      <family val="2"/>
    </font>
    <font>
      <b/>
      <sz val="10"/>
      <color theme="1"/>
      <name val="Arial"/>
      <family val="2"/>
    </font>
    <font>
      <i/>
      <sz val="8"/>
      <color theme="1"/>
      <name val="Arial"/>
      <family val="2"/>
    </font>
    <font>
      <sz val="8"/>
      <color rgb="FF000000"/>
      <name val="Arial"/>
      <family val="2"/>
    </font>
    <font>
      <sz val="8"/>
      <color theme="1"/>
      <name val="Arial"/>
      <family val="2"/>
    </font>
    <font>
      <i/>
      <sz val="8"/>
      <color rgb="FF000000"/>
      <name val="Arial"/>
      <family val="2"/>
    </font>
    <font>
      <sz val="10"/>
      <color theme="1"/>
      <name val="Arial"/>
      <family val="2"/>
    </font>
    <font>
      <i/>
      <sz val="10"/>
      <color theme="1"/>
      <name val="Arial"/>
      <family val="2"/>
    </font>
    <font>
      <vertAlign val="superscript"/>
      <sz val="8"/>
      <color theme="1"/>
      <name val="Arial"/>
      <family val="2"/>
    </font>
    <font>
      <i/>
      <sz val="8"/>
      <name val="Arial"/>
      <family val="2"/>
    </font>
    <font>
      <i/>
      <vertAlign val="superscript"/>
      <sz val="8"/>
      <name val="Arial"/>
      <family val="2"/>
    </font>
    <font>
      <i/>
      <sz val="10"/>
      <color rgb="FF000000"/>
      <name val="Arial"/>
      <family val="2"/>
    </font>
    <font>
      <b/>
      <sz val="10"/>
      <color rgb="FF000000"/>
      <name val="Arial"/>
      <family val="2"/>
    </font>
    <font>
      <b/>
      <i/>
      <sz val="10"/>
      <color theme="1"/>
      <name val="Arial"/>
      <family val="2"/>
    </font>
    <font>
      <b/>
      <i/>
      <sz val="8"/>
      <color theme="1"/>
      <name val="Arial"/>
      <family val="2"/>
    </font>
    <font>
      <b/>
      <sz val="8"/>
      <color theme="1"/>
      <name val="Arial"/>
      <family val="2"/>
    </font>
    <font>
      <b/>
      <sz val="8"/>
      <color rgb="FF000000"/>
      <name val="Arial"/>
      <family val="2"/>
    </font>
    <font>
      <b/>
      <sz val="8"/>
      <name val="Arial"/>
      <family val="2"/>
    </font>
    <font>
      <b/>
      <i/>
      <sz val="8"/>
      <name val="Arial"/>
      <family val="2"/>
    </font>
    <font>
      <sz val="8"/>
      <name val="Arial"/>
      <family val="2"/>
    </font>
    <font>
      <sz val="8"/>
      <color theme="0"/>
      <name val="Arial"/>
      <family val="2"/>
    </font>
    <font>
      <sz val="8"/>
      <color theme="1"/>
      <name val="Times New Roman"/>
      <family val="1"/>
    </font>
    <font>
      <i/>
      <sz val="8"/>
      <color theme="1"/>
      <name val="Times New Roman"/>
      <family val="1"/>
    </font>
    <font>
      <b/>
      <vertAlign val="superscript"/>
      <sz val="10"/>
      <color theme="1"/>
      <name val="Arial"/>
      <family val="2"/>
    </font>
    <font>
      <i/>
      <vertAlign val="superscript"/>
      <sz val="10"/>
      <color theme="1"/>
      <name val="Arial"/>
      <family val="2"/>
    </font>
    <font>
      <b/>
      <i/>
      <sz val="20"/>
      <color theme="1"/>
      <name val="Arial"/>
      <family val="2"/>
    </font>
    <font>
      <b/>
      <sz val="20"/>
      <color theme="1"/>
      <name val="Arial"/>
      <family val="2"/>
    </font>
    <font>
      <b/>
      <i/>
      <sz val="18"/>
      <color theme="1"/>
      <name val="Arial"/>
      <family val="2"/>
    </font>
    <font>
      <b/>
      <sz val="12"/>
      <color theme="1"/>
      <name val="Arial"/>
      <family val="2"/>
    </font>
    <font>
      <b/>
      <i/>
      <sz val="12"/>
      <color theme="1"/>
      <name val="Arial"/>
      <family val="2"/>
    </font>
    <font>
      <sz val="9"/>
      <name val="Arial"/>
      <family val="2"/>
    </font>
    <font>
      <i/>
      <vertAlign val="superscript"/>
      <sz val="8"/>
      <color theme="1"/>
      <name val="Arial"/>
      <family val="2"/>
    </font>
    <font>
      <b/>
      <sz val="14"/>
      <color rgb="FF000000"/>
      <name val="Arial"/>
      <family val="2"/>
    </font>
    <font>
      <sz val="12"/>
      <color theme="0"/>
      <name val="Arial"/>
      <family val="2"/>
    </font>
    <font>
      <sz val="12"/>
      <color theme="1"/>
      <name val="Arial"/>
      <family val="2"/>
    </font>
    <font>
      <b/>
      <i/>
      <sz val="14"/>
      <color rgb="FF000000"/>
      <name val="Arial"/>
      <family val="2"/>
    </font>
    <font>
      <i/>
      <sz val="12"/>
      <name val="Arial"/>
      <family val="2"/>
    </font>
    <font>
      <b/>
      <i/>
      <sz val="12"/>
      <name val="Arial"/>
      <family val="2"/>
    </font>
    <font>
      <b/>
      <sz val="12"/>
      <color rgb="FF000000"/>
      <name val="Arial"/>
      <family val="2"/>
    </font>
    <font>
      <sz val="12"/>
      <name val="Arial"/>
      <family val="2"/>
    </font>
    <font>
      <b/>
      <sz val="14"/>
      <color theme="1"/>
      <name val="Arial"/>
      <family val="2"/>
    </font>
    <font>
      <i/>
      <sz val="12"/>
      <color theme="1"/>
      <name val="Arial"/>
      <family val="2"/>
    </font>
    <font>
      <b/>
      <i/>
      <sz val="14"/>
      <color theme="1"/>
      <name val="Arial"/>
      <family val="2"/>
    </font>
    <font>
      <sz val="11"/>
      <color theme="1"/>
      <name val="Arial"/>
      <family val="2"/>
    </font>
    <font>
      <i/>
      <sz val="11"/>
      <color theme="1"/>
      <name val="Arial"/>
      <family val="2"/>
    </font>
    <font>
      <b/>
      <i/>
      <sz val="11"/>
      <color theme="1"/>
      <name val="Arial"/>
      <family val="2"/>
    </font>
  </fonts>
  <fills count="1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BAFEEF"/>
        <bgColor indexed="64"/>
      </patternFill>
    </fill>
    <fill>
      <patternFill patternType="solid">
        <fgColor rgb="FF98FEF4"/>
        <bgColor indexed="64"/>
      </patternFill>
    </fill>
    <fill>
      <patternFill patternType="solid">
        <fgColor rgb="FF88B6E8"/>
        <bgColor indexed="64"/>
      </patternFill>
    </fill>
    <fill>
      <patternFill patternType="solid">
        <fgColor rgb="FFFF0066"/>
        <bgColor indexed="64"/>
      </patternFill>
    </fill>
    <fill>
      <patternFill patternType="solid">
        <fgColor theme="9" tint="0.39997558519241921"/>
        <bgColor indexed="64"/>
      </patternFill>
    </fill>
  </fills>
  <borders count="32">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s>
  <cellStyleXfs count="23">
    <xf numFmtId="0" fontId="0" fillId="0" borderId="0"/>
    <xf numFmtId="164" fontId="4" fillId="0" borderId="0" applyFont="0" applyFill="0" applyBorder="0" applyAlignment="0" applyProtection="0"/>
    <xf numFmtId="0" fontId="9" fillId="0" borderId="0"/>
    <xf numFmtId="169" fontId="12" fillId="0" borderId="0">
      <protection locked="0"/>
    </xf>
    <xf numFmtId="170" fontId="13" fillId="0" borderId="0" applyFont="0" applyFill="0" applyBorder="0" applyAlignment="0" applyProtection="0"/>
    <xf numFmtId="169" fontId="12" fillId="0" borderId="0">
      <protection locked="0"/>
    </xf>
    <xf numFmtId="0" fontId="14" fillId="0" borderId="0" applyNumberFormat="0" applyFill="0" applyBorder="0" applyAlignment="0" applyProtection="0">
      <alignment vertical="top"/>
      <protection locked="0"/>
    </xf>
    <xf numFmtId="169" fontId="15" fillId="0" borderId="0">
      <protection locked="0"/>
    </xf>
    <xf numFmtId="169" fontId="15" fillId="0" borderId="0">
      <protection locked="0"/>
    </xf>
    <xf numFmtId="0" fontId="16" fillId="0" borderId="0" applyNumberFormat="0" applyFill="0" applyBorder="0" applyAlignment="0" applyProtection="0">
      <alignment vertical="top"/>
      <protection locked="0"/>
    </xf>
    <xf numFmtId="0" fontId="9" fillId="0" borderId="0"/>
    <xf numFmtId="0" fontId="17" fillId="0" borderId="0"/>
    <xf numFmtId="9" fontId="9" fillId="0" borderId="0" applyFont="0" applyFill="0" applyBorder="0" applyAlignment="0" applyProtection="0"/>
    <xf numFmtId="9" fontId="17" fillId="0" borderId="0" applyFont="0" applyFill="0" applyBorder="0" applyAlignment="0" applyProtection="0"/>
    <xf numFmtId="165" fontId="32" fillId="0" borderId="0" applyFont="0" applyFill="0" applyBorder="0" applyAlignment="0" applyProtection="0"/>
    <xf numFmtId="0" fontId="33" fillId="0" borderId="0"/>
    <xf numFmtId="0" fontId="4" fillId="0" borderId="0"/>
    <xf numFmtId="0" fontId="34" fillId="0" borderId="0"/>
    <xf numFmtId="0" fontId="9" fillId="0" borderId="0"/>
    <xf numFmtId="0" fontId="9" fillId="0" borderId="0"/>
    <xf numFmtId="0" fontId="32" fillId="0" borderId="0"/>
    <xf numFmtId="9" fontId="34" fillId="0" borderId="0" applyFont="0" applyFill="0" applyBorder="0" applyAlignment="0" applyProtection="0"/>
    <xf numFmtId="0" fontId="13" fillId="0" borderId="0"/>
  </cellStyleXfs>
  <cellXfs count="881">
    <xf numFmtId="0" fontId="0" fillId="0" borderId="0" xfId="0"/>
    <xf numFmtId="0" fontId="3" fillId="0" borderId="0" xfId="0" applyFont="1" applyAlignment="1">
      <alignment horizontal="center" vertical="center" wrapText="1"/>
    </xf>
    <xf numFmtId="0" fontId="0" fillId="0" borderId="0" xfId="0" applyAlignment="1">
      <alignment wrapText="1"/>
    </xf>
    <xf numFmtId="49" fontId="0" fillId="0" borderId="0" xfId="0" applyNumberFormat="1"/>
    <xf numFmtId="3" fontId="0" fillId="0" borderId="0" xfId="0" applyNumberFormat="1"/>
    <xf numFmtId="0" fontId="0" fillId="0" borderId="2" xfId="0" applyBorder="1"/>
    <xf numFmtId="0" fontId="0" fillId="0" borderId="2" xfId="0" applyBorder="1" applyAlignment="1">
      <alignment horizontal="center"/>
    </xf>
    <xf numFmtId="0" fontId="0" fillId="0" borderId="2" xfId="0" applyBorder="1" applyAlignment="1">
      <alignment wrapText="1"/>
    </xf>
    <xf numFmtId="167" fontId="0" fillId="0" borderId="2" xfId="0" applyNumberFormat="1" applyBorder="1"/>
    <xf numFmtId="0" fontId="5" fillId="0" borderId="0" xfId="0" applyFont="1"/>
    <xf numFmtId="0" fontId="10" fillId="0" borderId="0" xfId="2" applyFont="1"/>
    <xf numFmtId="0" fontId="9" fillId="0" borderId="0" xfId="2"/>
    <xf numFmtId="0" fontId="18" fillId="0" borderId="0" xfId="2" applyFont="1"/>
    <xf numFmtId="0" fontId="22" fillId="0" borderId="0" xfId="2" applyFont="1"/>
    <xf numFmtId="0" fontId="11" fillId="0" borderId="0" xfId="2" applyFont="1"/>
    <xf numFmtId="0" fontId="24" fillId="0" borderId="0" xfId="0" applyFont="1" applyAlignment="1">
      <alignment vertical="center" wrapText="1"/>
    </xf>
    <xf numFmtId="49" fontId="3" fillId="0" borderId="0" xfId="0" applyNumberFormat="1" applyFont="1" applyAlignment="1">
      <alignment vertical="center" wrapText="1"/>
    </xf>
    <xf numFmtId="0" fontId="29" fillId="0" borderId="0" xfId="0" applyFont="1"/>
    <xf numFmtId="0" fontId="30" fillId="0" borderId="0" xfId="0" applyFont="1"/>
    <xf numFmtId="3" fontId="30" fillId="0" borderId="0" xfId="0" applyNumberFormat="1" applyFont="1"/>
    <xf numFmtId="0" fontId="30" fillId="0" borderId="0" xfId="0" applyFont="1" applyAlignment="1">
      <alignment wrapText="1"/>
    </xf>
    <xf numFmtId="0" fontId="46" fillId="0" borderId="0" xfId="0" applyFont="1"/>
    <xf numFmtId="0" fontId="50" fillId="0" borderId="0" xfId="0" applyFont="1"/>
    <xf numFmtId="0" fontId="48" fillId="0" borderId="0" xfId="0" applyFont="1"/>
    <xf numFmtId="0" fontId="8" fillId="0" borderId="0" xfId="0" applyFont="1"/>
    <xf numFmtId="0" fontId="7" fillId="0" borderId="0" xfId="0" applyFont="1"/>
    <xf numFmtId="0" fontId="54" fillId="0" borderId="0" xfId="0" applyFont="1"/>
    <xf numFmtId="0" fontId="2" fillId="0" borderId="0" xfId="0" applyFont="1"/>
    <xf numFmtId="0" fontId="55" fillId="0" borderId="0" xfId="17" applyFont="1" applyAlignment="1">
      <alignment wrapText="1"/>
    </xf>
    <xf numFmtId="0" fontId="0" fillId="0" borderId="0" xfId="0" applyAlignment="1">
      <alignment vertical="center"/>
    </xf>
    <xf numFmtId="0" fontId="31" fillId="0" borderId="0" xfId="0" applyFont="1"/>
    <xf numFmtId="0" fontId="7" fillId="0" borderId="0" xfId="0" applyFont="1" applyAlignment="1">
      <alignment vertical="center" wrapText="1"/>
    </xf>
    <xf numFmtId="0" fontId="52" fillId="0" borderId="0" xfId="0" applyFont="1" applyAlignment="1">
      <alignment vertical="top"/>
    </xf>
    <xf numFmtId="0" fontId="28" fillId="0" borderId="0" xfId="2" applyFont="1"/>
    <xf numFmtId="0" fontId="28" fillId="0" borderId="0" xfId="2" applyFont="1" applyAlignment="1">
      <alignment horizontal="right"/>
    </xf>
    <xf numFmtId="0" fontId="43" fillId="0" borderId="0" xfId="0" applyFont="1" applyAlignment="1">
      <alignment vertical="center" wrapText="1"/>
    </xf>
    <xf numFmtId="0" fontId="64" fillId="0" borderId="0" xfId="2" applyFont="1"/>
    <xf numFmtId="0" fontId="65" fillId="0" borderId="0" xfId="2" applyFont="1"/>
    <xf numFmtId="0" fontId="28" fillId="0" borderId="0" xfId="2" applyFont="1" applyAlignment="1">
      <alignment vertical="top"/>
    </xf>
    <xf numFmtId="0" fontId="44" fillId="0" borderId="0" xfId="2" applyFont="1" applyAlignment="1">
      <alignment horizontal="center" vertical="top"/>
    </xf>
    <xf numFmtId="0" fontId="2" fillId="0" borderId="0" xfId="0" applyFont="1" applyAlignment="1">
      <alignment vertical="top" wrapText="1"/>
    </xf>
    <xf numFmtId="0" fontId="2" fillId="0" borderId="0" xfId="0" applyFont="1" applyAlignment="1">
      <alignment wrapText="1"/>
    </xf>
    <xf numFmtId="0" fontId="41" fillId="0" borderId="0" xfId="0" applyFont="1"/>
    <xf numFmtId="167" fontId="31" fillId="0" borderId="0" xfId="0" applyNumberFormat="1" applyFont="1"/>
    <xf numFmtId="167" fontId="30" fillId="0" borderId="0" xfId="0" applyNumberFormat="1" applyFont="1"/>
    <xf numFmtId="167" fontId="68" fillId="0" borderId="0" xfId="0" applyNumberFormat="1" applyFont="1"/>
    <xf numFmtId="0" fontId="68" fillId="0" borderId="0" xfId="0" applyFont="1"/>
    <xf numFmtId="167" fontId="61" fillId="0" borderId="0" xfId="0" applyNumberFormat="1" applyFont="1"/>
    <xf numFmtId="167" fontId="62" fillId="0" borderId="0" xfId="0" applyNumberFormat="1" applyFont="1"/>
    <xf numFmtId="0" fontId="61" fillId="0" borderId="0" xfId="0" applyFont="1"/>
    <xf numFmtId="167" fontId="70" fillId="0" borderId="2" xfId="0" applyNumberFormat="1" applyFont="1" applyBorder="1"/>
    <xf numFmtId="0" fontId="71" fillId="0" borderId="0" xfId="2" applyFont="1"/>
    <xf numFmtId="3" fontId="72" fillId="0" borderId="0" xfId="0" applyNumberFormat="1" applyFont="1"/>
    <xf numFmtId="3" fontId="53" fillId="2" borderId="8" xfId="0" applyNumberFormat="1" applyFont="1" applyFill="1" applyBorder="1" applyAlignment="1">
      <alignment horizontal="right" vertical="center" wrapText="1" indent="1" readingOrder="1"/>
    </xf>
    <xf numFmtId="3" fontId="53" fillId="2" borderId="3" xfId="0" applyNumberFormat="1" applyFont="1" applyFill="1" applyBorder="1" applyAlignment="1">
      <alignment horizontal="right" vertical="center" wrapText="1" indent="1" readingOrder="1"/>
    </xf>
    <xf numFmtId="3" fontId="53" fillId="2" borderId="10" xfId="0" applyNumberFormat="1" applyFont="1" applyFill="1" applyBorder="1" applyAlignment="1">
      <alignment horizontal="right" vertical="center" wrapText="1" indent="1" readingOrder="1"/>
    </xf>
    <xf numFmtId="3" fontId="53" fillId="2" borderId="0" xfId="0" applyNumberFormat="1" applyFont="1" applyFill="1" applyAlignment="1">
      <alignment horizontal="right" vertical="center" wrapText="1" indent="1" readingOrder="1"/>
    </xf>
    <xf numFmtId="3" fontId="37" fillId="2" borderId="6" xfId="0" applyNumberFormat="1" applyFont="1" applyFill="1" applyBorder="1" applyAlignment="1">
      <alignment horizontal="right" vertical="center" wrapText="1" indent="1" readingOrder="1"/>
    </xf>
    <xf numFmtId="3" fontId="37" fillId="2" borderId="12" xfId="0" applyNumberFormat="1" applyFont="1" applyFill="1" applyBorder="1" applyAlignment="1">
      <alignment horizontal="right" vertical="center" wrapText="1" indent="1" readingOrder="1"/>
    </xf>
    <xf numFmtId="168" fontId="53" fillId="2" borderId="0" xfId="0" applyNumberFormat="1" applyFont="1" applyFill="1" applyAlignment="1">
      <alignment horizontal="right" vertical="center" wrapText="1" readingOrder="1"/>
    </xf>
    <xf numFmtId="168" fontId="40" fillId="0" borderId="3" xfId="0" applyNumberFormat="1" applyFont="1" applyBorder="1" applyAlignment="1">
      <alignment horizontal="right" vertical="center" readingOrder="1"/>
    </xf>
    <xf numFmtId="168" fontId="40" fillId="0" borderId="0" xfId="0" applyNumberFormat="1" applyFont="1" applyAlignment="1">
      <alignment horizontal="right" vertical="center" readingOrder="1"/>
    </xf>
    <xf numFmtId="168" fontId="37" fillId="2" borderId="12" xfId="0" applyNumberFormat="1" applyFont="1" applyFill="1" applyBorder="1" applyAlignment="1">
      <alignment horizontal="right" vertical="center" wrapText="1" readingOrder="1"/>
    </xf>
    <xf numFmtId="168" fontId="39" fillId="0" borderId="12" xfId="0" applyNumberFormat="1" applyFont="1" applyBorder="1" applyAlignment="1">
      <alignment horizontal="right" vertical="center" readingOrder="1"/>
    </xf>
    <xf numFmtId="0" fontId="28" fillId="2" borderId="0" xfId="0" applyFont="1" applyFill="1" applyAlignment="1">
      <alignment horizontal="left" vertical="center" wrapText="1" indent="1" readingOrder="1"/>
    </xf>
    <xf numFmtId="0" fontId="26" fillId="2" borderId="12" xfId="0" applyFont="1" applyFill="1" applyBorder="1" applyAlignment="1">
      <alignment horizontal="left" vertical="center" wrapText="1" indent="1" readingOrder="1"/>
    </xf>
    <xf numFmtId="0" fontId="2" fillId="0" borderId="10" xfId="0" applyFont="1" applyBorder="1" applyAlignment="1">
      <alignment horizontal="left" vertical="center" indent="1" readingOrder="1"/>
    </xf>
    <xf numFmtId="0" fontId="27" fillId="0" borderId="6" xfId="0" applyFont="1" applyBorder="1" applyAlignment="1">
      <alignment horizontal="left" vertical="center" indent="1" readingOrder="1"/>
    </xf>
    <xf numFmtId="0" fontId="1" fillId="0" borderId="0" xfId="0" applyFont="1" applyAlignment="1">
      <alignment vertical="center" wrapText="1"/>
    </xf>
    <xf numFmtId="0" fontId="1" fillId="0" borderId="0" xfId="0" applyFont="1" applyAlignment="1">
      <alignment vertical="center"/>
    </xf>
    <xf numFmtId="0" fontId="26" fillId="2" borderId="2" xfId="0" applyFont="1" applyFill="1" applyBorder="1" applyAlignment="1">
      <alignment horizontal="center" vertical="center" wrapText="1" readingOrder="1"/>
    </xf>
    <xf numFmtId="0" fontId="26" fillId="2" borderId="8" xfId="0" applyFont="1" applyFill="1" applyBorder="1" applyAlignment="1">
      <alignment horizontal="center" vertical="center" wrapText="1" readingOrder="1"/>
    </xf>
    <xf numFmtId="0" fontId="29" fillId="0" borderId="17" xfId="0" applyFont="1" applyBorder="1"/>
    <xf numFmtId="0" fontId="29" fillId="0" borderId="21" xfId="0" applyFont="1" applyBorder="1" applyAlignment="1">
      <alignment horizontal="center" wrapText="1"/>
    </xf>
    <xf numFmtId="0" fontId="29" fillId="0" borderId="1" xfId="0" applyFont="1" applyBorder="1" applyAlignment="1">
      <alignment horizontal="center" wrapText="1"/>
    </xf>
    <xf numFmtId="0" fontId="29" fillId="0" borderId="17" xfId="0" applyFont="1" applyBorder="1" applyAlignment="1">
      <alignment horizontal="center"/>
    </xf>
    <xf numFmtId="0" fontId="29" fillId="0" borderId="2" xfId="0" applyFont="1" applyBorder="1" applyAlignment="1">
      <alignment horizontal="center"/>
    </xf>
    <xf numFmtId="0" fontId="75" fillId="0" borderId="25" xfId="0" applyFont="1" applyBorder="1" applyAlignment="1">
      <alignment horizontal="center"/>
    </xf>
    <xf numFmtId="0" fontId="29" fillId="0" borderId="26" xfId="0" applyFont="1" applyBorder="1" applyAlignment="1">
      <alignment horizontal="center" wrapText="1"/>
    </xf>
    <xf numFmtId="167" fontId="29" fillId="0" borderId="17" xfId="0" applyNumberFormat="1" applyFont="1" applyBorder="1"/>
    <xf numFmtId="167" fontId="29" fillId="0" borderId="2" xfId="0" applyNumberFormat="1" applyFont="1" applyBorder="1"/>
    <xf numFmtId="167" fontId="29" fillId="5" borderId="2" xfId="0" applyNumberFormat="1" applyFont="1" applyFill="1" applyBorder="1"/>
    <xf numFmtId="167" fontId="29" fillId="6" borderId="25" xfId="0" applyNumberFormat="1" applyFont="1" applyFill="1" applyBorder="1"/>
    <xf numFmtId="168" fontId="29" fillId="0" borderId="17" xfId="0" applyNumberFormat="1" applyFont="1" applyBorder="1"/>
    <xf numFmtId="168" fontId="29" fillId="0" borderId="2" xfId="0" applyNumberFormat="1" applyFont="1" applyBorder="1"/>
    <xf numFmtId="168" fontId="29" fillId="5" borderId="2" xfId="0" applyNumberFormat="1" applyFont="1" applyFill="1" applyBorder="1"/>
    <xf numFmtId="168" fontId="76" fillId="6" borderId="25" xfId="0" applyNumberFormat="1" applyFont="1" applyFill="1" applyBorder="1"/>
    <xf numFmtId="0" fontId="29" fillId="0" borderId="27" xfId="0" applyFont="1" applyBorder="1"/>
    <xf numFmtId="168" fontId="29" fillId="5" borderId="17" xfId="0" applyNumberFormat="1" applyFont="1" applyFill="1" applyBorder="1"/>
    <xf numFmtId="168" fontId="76" fillId="6" borderId="17" xfId="0" applyNumberFormat="1" applyFont="1" applyFill="1" applyBorder="1"/>
    <xf numFmtId="168" fontId="29" fillId="6" borderId="17" xfId="0" applyNumberFormat="1" applyFont="1" applyFill="1" applyBorder="1"/>
    <xf numFmtId="167" fontId="74" fillId="0" borderId="28" xfId="0" applyNumberFormat="1" applyFont="1" applyBorder="1"/>
    <xf numFmtId="167" fontId="74" fillId="0" borderId="29" xfId="0" applyNumberFormat="1" applyFont="1" applyBorder="1"/>
    <xf numFmtId="167" fontId="74" fillId="5" borderId="29" xfId="0" applyNumberFormat="1" applyFont="1" applyFill="1" applyBorder="1"/>
    <xf numFmtId="167" fontId="74" fillId="6" borderId="30" xfId="0" applyNumberFormat="1" applyFont="1" applyFill="1" applyBorder="1"/>
    <xf numFmtId="168" fontId="74" fillId="0" borderId="28" xfId="0" applyNumberFormat="1" applyFont="1" applyBorder="1"/>
    <xf numFmtId="168" fontId="74" fillId="5" borderId="28" xfId="0" applyNumberFormat="1" applyFont="1" applyFill="1" applyBorder="1"/>
    <xf numFmtId="168" fontId="74" fillId="6" borderId="28" xfId="0" applyNumberFormat="1" applyFont="1" applyFill="1" applyBorder="1"/>
    <xf numFmtId="0" fontId="74" fillId="0" borderId="31" xfId="0" applyFont="1" applyBorder="1"/>
    <xf numFmtId="0" fontId="74" fillId="4" borderId="0" xfId="0" applyFont="1" applyFill="1"/>
    <xf numFmtId="0" fontId="0" fillId="4" borderId="0" xfId="0" applyFill="1"/>
    <xf numFmtId="0" fontId="73" fillId="0" borderId="0" xfId="0" applyFont="1"/>
    <xf numFmtId="4" fontId="36" fillId="0" borderId="2" xfId="0" applyNumberFormat="1" applyFont="1" applyBorder="1" applyAlignment="1">
      <alignment horizontal="right" wrapText="1" readingOrder="1"/>
    </xf>
    <xf numFmtId="164" fontId="36" fillId="0" borderId="2" xfId="1" applyFont="1" applyFill="1" applyBorder="1" applyAlignment="1">
      <alignment horizontal="right" wrapText="1" readingOrder="1"/>
    </xf>
    <xf numFmtId="2" fontId="0" fillId="0" borderId="2" xfId="0" applyNumberFormat="1" applyBorder="1"/>
    <xf numFmtId="167" fontId="0" fillId="0" borderId="0" xfId="0" applyNumberFormat="1"/>
    <xf numFmtId="0" fontId="28" fillId="2" borderId="2" xfId="0" applyFont="1" applyFill="1" applyBorder="1" applyAlignment="1">
      <alignment horizontal="left" vertical="center" wrapText="1" indent="1" readingOrder="1"/>
    </xf>
    <xf numFmtId="0" fontId="26" fillId="2" borderId="2" xfId="0" applyFont="1" applyFill="1" applyBorder="1" applyAlignment="1">
      <alignment horizontal="left" vertical="center" wrapText="1" indent="1" readingOrder="1"/>
    </xf>
    <xf numFmtId="0" fontId="43" fillId="0" borderId="0" xfId="0" applyFont="1" applyAlignment="1">
      <alignment horizontal="center" vertical="center" wrapText="1"/>
    </xf>
    <xf numFmtId="0" fontId="27" fillId="0" borderId="15" xfId="0" applyFont="1" applyBorder="1" applyAlignment="1">
      <alignment horizontal="center" vertical="center" wrapText="1" readingOrder="1"/>
    </xf>
    <xf numFmtId="0" fontId="27" fillId="0" borderId="0" xfId="0" applyFont="1" applyAlignment="1">
      <alignment horizontal="center" vertical="center"/>
    </xf>
    <xf numFmtId="0" fontId="58" fillId="0" borderId="0" xfId="0" applyFont="1" applyAlignment="1">
      <alignment vertical="center" wrapText="1"/>
    </xf>
    <xf numFmtId="0" fontId="41" fillId="0" borderId="0" xfId="0" applyFont="1" applyAlignment="1">
      <alignment vertical="center" wrapText="1"/>
    </xf>
    <xf numFmtId="0" fontId="41" fillId="0" borderId="0" xfId="0" applyFont="1" applyAlignment="1">
      <alignment vertical="center"/>
    </xf>
    <xf numFmtId="0" fontId="2" fillId="0" borderId="0" xfId="0" applyFont="1" applyAlignment="1">
      <alignment vertical="center" wrapText="1"/>
    </xf>
    <xf numFmtId="0" fontId="77" fillId="0" borderId="0" xfId="0" applyFont="1"/>
    <xf numFmtId="0" fontId="43" fillId="0" borderId="0" xfId="0" applyFont="1" applyAlignment="1">
      <alignment horizontal="right" wrapText="1"/>
    </xf>
    <xf numFmtId="167" fontId="46" fillId="0" borderId="0" xfId="0" applyNumberFormat="1" applyFont="1"/>
    <xf numFmtId="0" fontId="35" fillId="0" borderId="0" xfId="0" applyFont="1" applyAlignment="1">
      <alignment horizontal="right" wrapText="1"/>
    </xf>
    <xf numFmtId="167" fontId="36" fillId="0" borderId="0" xfId="0" applyNumberFormat="1" applyFont="1"/>
    <xf numFmtId="0" fontId="44" fillId="0" borderId="0" xfId="0" applyFont="1" applyAlignment="1">
      <alignment horizontal="right" wrapText="1"/>
    </xf>
    <xf numFmtId="167" fontId="44" fillId="0" borderId="0" xfId="0" applyNumberFormat="1" applyFont="1"/>
    <xf numFmtId="0" fontId="67" fillId="0" borderId="0" xfId="0" applyFont="1"/>
    <xf numFmtId="0" fontId="36" fillId="0" borderId="0" xfId="0" applyFont="1" applyAlignment="1">
      <alignment wrapText="1"/>
    </xf>
    <xf numFmtId="0" fontId="72" fillId="0" borderId="0" xfId="0" applyFont="1"/>
    <xf numFmtId="0" fontId="36" fillId="0" borderId="0" xfId="0" applyFont="1"/>
    <xf numFmtId="0" fontId="78" fillId="0" borderId="5" xfId="0" applyFont="1" applyBorder="1" applyAlignment="1">
      <alignment horizontal="center" vertical="center" wrapText="1"/>
    </xf>
    <xf numFmtId="0" fontId="48" fillId="0" borderId="0" xfId="0" applyFont="1" applyAlignment="1">
      <alignment vertical="top" wrapText="1"/>
    </xf>
    <xf numFmtId="168" fontId="48" fillId="0" borderId="10" xfId="1" applyNumberFormat="1" applyFont="1" applyBorder="1" applyAlignment="1">
      <alignment horizontal="right" vertical="top"/>
    </xf>
    <xf numFmtId="168" fontId="48" fillId="0" borderId="0" xfId="1" applyNumberFormat="1" applyFont="1" applyBorder="1" applyAlignment="1">
      <alignment horizontal="right" vertical="top"/>
    </xf>
    <xf numFmtId="168" fontId="48" fillId="0" borderId="11" xfId="1" applyNumberFormat="1" applyFont="1" applyBorder="1" applyAlignment="1">
      <alignment horizontal="right" vertical="top"/>
    </xf>
    <xf numFmtId="3" fontId="6" fillId="0" borderId="0" xfId="0" applyNumberFormat="1" applyFont="1"/>
    <xf numFmtId="0" fontId="48" fillId="0" borderId="13" xfId="0" applyFont="1" applyBorder="1" applyAlignment="1">
      <alignment vertical="top" wrapText="1"/>
    </xf>
    <xf numFmtId="3" fontId="48" fillId="0" borderId="6" xfId="1" applyNumberFormat="1" applyFont="1" applyFill="1" applyBorder="1" applyAlignment="1">
      <alignment horizontal="right" vertical="top"/>
    </xf>
    <xf numFmtId="3" fontId="48" fillId="0" borderId="12" xfId="1" applyNumberFormat="1" applyFont="1" applyFill="1" applyBorder="1" applyAlignment="1">
      <alignment horizontal="right" vertical="top"/>
    </xf>
    <xf numFmtId="3" fontId="48" fillId="0" borderId="7" xfId="1" applyNumberFormat="1" applyFont="1" applyFill="1" applyBorder="1" applyAlignment="1">
      <alignment horizontal="right" vertical="top"/>
    </xf>
    <xf numFmtId="0" fontId="0" fillId="2" borderId="0" xfId="0" applyFill="1"/>
    <xf numFmtId="0" fontId="48" fillId="2" borderId="5" xfId="0" applyFont="1" applyFill="1" applyBorder="1" applyAlignment="1">
      <alignment horizontal="center" vertical="center" wrapText="1"/>
    </xf>
    <xf numFmtId="168" fontId="49" fillId="2" borderId="6" xfId="1" applyNumberFormat="1" applyFont="1" applyFill="1" applyBorder="1" applyAlignment="1">
      <alignment horizontal="right" vertical="top"/>
    </xf>
    <xf numFmtId="168" fontId="49" fillId="2" borderId="12" xfId="1" applyNumberFormat="1" applyFont="1" applyFill="1" applyBorder="1" applyAlignment="1">
      <alignment horizontal="right" vertical="top"/>
    </xf>
    <xf numFmtId="168" fontId="49" fillId="2" borderId="7" xfId="1" applyNumberFormat="1" applyFont="1" applyFill="1" applyBorder="1" applyAlignment="1">
      <alignment horizontal="right" vertical="top"/>
    </xf>
    <xf numFmtId="0" fontId="30" fillId="2" borderId="0" xfId="0" applyFont="1" applyFill="1"/>
    <xf numFmtId="0" fontId="84" fillId="0" borderId="0" xfId="0" applyFont="1" applyAlignment="1">
      <alignment vertical="center" wrapText="1" readingOrder="1"/>
    </xf>
    <xf numFmtId="0" fontId="0" fillId="0" borderId="0" xfId="0" applyAlignment="1">
      <alignment horizontal="center"/>
    </xf>
    <xf numFmtId="0" fontId="51" fillId="0" borderId="0" xfId="0" applyFont="1"/>
    <xf numFmtId="0" fontId="6" fillId="0" borderId="0" xfId="0" applyFont="1"/>
    <xf numFmtId="0" fontId="7" fillId="0" borderId="0" xfId="0" applyFont="1" applyAlignment="1">
      <alignment horizontal="left" vertical="center"/>
    </xf>
    <xf numFmtId="0" fontId="0" fillId="0" borderId="0" xfId="0" applyAlignment="1">
      <alignment horizontal="left" vertical="center"/>
    </xf>
    <xf numFmtId="0" fontId="50" fillId="0" borderId="0" xfId="0" applyFont="1" applyAlignment="1">
      <alignment vertical="top"/>
    </xf>
    <xf numFmtId="0" fontId="25"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48" fillId="0" borderId="0" xfId="0" applyFont="1" applyAlignment="1">
      <alignment vertical="top"/>
    </xf>
    <xf numFmtId="0" fontId="6" fillId="0" borderId="0" xfId="0" applyFont="1" applyAlignment="1">
      <alignment vertical="center"/>
    </xf>
    <xf numFmtId="0" fontId="48" fillId="0" borderId="0" xfId="0" applyFont="1" applyAlignment="1">
      <alignment vertical="center"/>
    </xf>
    <xf numFmtId="0" fontId="27" fillId="0" borderId="0" xfId="0" applyFont="1" applyAlignment="1">
      <alignment horizontal="center" vertical="center" wrapText="1"/>
    </xf>
    <xf numFmtId="0" fontId="0" fillId="2" borderId="0" xfId="0" applyFill="1" applyAlignment="1">
      <alignment wrapText="1"/>
    </xf>
    <xf numFmtId="0" fontId="38" fillId="2" borderId="0" xfId="0" applyFont="1" applyFill="1" applyAlignment="1">
      <alignment horizontal="center" vertical="center" wrapText="1"/>
    </xf>
    <xf numFmtId="0" fontId="30" fillId="2" borderId="0" xfId="0" applyFont="1" applyFill="1" applyAlignment="1">
      <alignment wrapText="1"/>
    </xf>
    <xf numFmtId="0" fontId="85" fillId="0" borderId="0" xfId="0" applyFont="1" applyAlignment="1">
      <alignment wrapText="1"/>
    </xf>
    <xf numFmtId="0" fontId="93" fillId="0" borderId="0" xfId="0" applyFont="1"/>
    <xf numFmtId="0" fontId="86" fillId="0" borderId="0" xfId="0" applyFont="1"/>
    <xf numFmtId="0" fontId="99" fillId="0" borderId="0" xfId="2" applyFont="1"/>
    <xf numFmtId="0" fontId="98" fillId="0" borderId="0" xfId="0" applyFont="1"/>
    <xf numFmtId="0" fontId="94" fillId="0" borderId="0" xfId="0" applyFont="1"/>
    <xf numFmtId="0" fontId="97" fillId="0" borderId="0" xfId="0" applyFont="1"/>
    <xf numFmtId="0" fontId="57" fillId="0" borderId="0" xfId="0" applyFont="1"/>
    <xf numFmtId="0" fontId="57" fillId="0" borderId="0" xfId="0" applyFont="1" applyAlignment="1">
      <alignment vertical="center" wrapText="1"/>
    </xf>
    <xf numFmtId="0" fontId="96" fillId="0" borderId="0" xfId="0" applyFont="1"/>
    <xf numFmtId="0" fontId="95" fillId="0" borderId="0" xfId="0" applyFont="1" applyAlignment="1">
      <alignment horizontal="left" vertical="center" wrapText="1"/>
    </xf>
    <xf numFmtId="0" fontId="39" fillId="0" borderId="0" xfId="0" applyFont="1" applyAlignment="1">
      <alignment horizontal="left" vertical="center" wrapText="1"/>
    </xf>
    <xf numFmtId="3" fontId="39" fillId="0" borderId="0" xfId="0" applyNumberFormat="1" applyFont="1" applyAlignment="1">
      <alignment horizontal="right" vertical="center" wrapText="1"/>
    </xf>
    <xf numFmtId="3" fontId="39" fillId="0" borderId="0" xfId="0" applyNumberFormat="1" applyFont="1" applyAlignment="1">
      <alignment horizontal="left" vertical="center" wrapText="1" indent="1"/>
    </xf>
    <xf numFmtId="0" fontId="39" fillId="0" borderId="0" xfId="0" applyFont="1" applyAlignment="1">
      <alignment vertical="center" wrapText="1"/>
    </xf>
    <xf numFmtId="0" fontId="60" fillId="0" borderId="0" xfId="0" applyFont="1"/>
    <xf numFmtId="0" fontId="60" fillId="0" borderId="0" xfId="0" applyFont="1" applyAlignment="1">
      <alignment vertical="center" wrapText="1"/>
    </xf>
    <xf numFmtId="4" fontId="0" fillId="0" borderId="0" xfId="0" applyNumberFormat="1"/>
    <xf numFmtId="168" fontId="0" fillId="0" borderId="0" xfId="0" applyNumberFormat="1"/>
    <xf numFmtId="171" fontId="0" fillId="0" borderId="0" xfId="0" applyNumberFormat="1"/>
    <xf numFmtId="0" fontId="43" fillId="0" borderId="0" xfId="0" applyFont="1" applyAlignment="1">
      <alignment horizontal="left" vertical="center" wrapText="1"/>
    </xf>
    <xf numFmtId="0" fontId="2" fillId="0" borderId="0" xfId="0" applyFont="1" applyAlignment="1">
      <alignment horizontal="left" vertical="center" wrapText="1" indent="1"/>
    </xf>
    <xf numFmtId="0" fontId="50" fillId="0" borderId="0" xfId="0" applyFont="1" applyAlignment="1">
      <alignment horizontal="center" vertical="center" wrapText="1"/>
    </xf>
    <xf numFmtId="0" fontId="63" fillId="0" borderId="0" xfId="0" applyFont="1"/>
    <xf numFmtId="0" fontId="23" fillId="0" borderId="0" xfId="0" applyFont="1" applyAlignment="1">
      <alignment horizontal="right"/>
    </xf>
    <xf numFmtId="0" fontId="23" fillId="0" borderId="0" xfId="0" applyFont="1" applyAlignment="1">
      <alignment horizontal="center" vertical="center" wrapText="1"/>
    </xf>
    <xf numFmtId="167" fontId="9" fillId="0" borderId="2" xfId="0" applyNumberFormat="1" applyFont="1" applyBorder="1"/>
    <xf numFmtId="3" fontId="104" fillId="0" borderId="0" xfId="0" applyNumberFormat="1" applyFont="1"/>
    <xf numFmtId="0" fontId="104" fillId="0" borderId="0" xfId="0" applyFont="1"/>
    <xf numFmtId="0" fontId="87" fillId="0" borderId="0" xfId="0" applyFont="1" applyAlignment="1">
      <alignment wrapText="1"/>
    </xf>
    <xf numFmtId="0" fontId="105" fillId="0" borderId="0" xfId="0" applyFont="1" applyAlignment="1">
      <alignment horizontal="right" wrapText="1"/>
    </xf>
    <xf numFmtId="0" fontId="7" fillId="7" borderId="2" xfId="0" applyFont="1" applyFill="1" applyBorder="1"/>
    <xf numFmtId="3" fontId="69" fillId="0" borderId="2" xfId="0" applyNumberFormat="1" applyFont="1" applyBorder="1"/>
    <xf numFmtId="0" fontId="0" fillId="8" borderId="0" xfId="0" applyFill="1"/>
    <xf numFmtId="167" fontId="9" fillId="7" borderId="2" xfId="0" applyNumberFormat="1" applyFont="1" applyFill="1" applyBorder="1"/>
    <xf numFmtId="167" fontId="0" fillId="7" borderId="2" xfId="0" applyNumberFormat="1" applyFill="1" applyBorder="1"/>
    <xf numFmtId="0" fontId="0" fillId="7" borderId="2" xfId="0" applyFill="1" applyBorder="1"/>
    <xf numFmtId="0" fontId="0" fillId="7" borderId="2" xfId="0" applyFill="1" applyBorder="1" applyAlignment="1">
      <alignment wrapText="1"/>
    </xf>
    <xf numFmtId="166" fontId="0" fillId="7" borderId="2" xfId="1" applyNumberFormat="1" applyFont="1" applyFill="1" applyBorder="1"/>
    <xf numFmtId="168" fontId="0" fillId="7" borderId="2" xfId="0" applyNumberFormat="1" applyFill="1" applyBorder="1"/>
    <xf numFmtId="0" fontId="59" fillId="0" borderId="0" xfId="17" applyFont="1" applyAlignment="1">
      <alignment horizontal="right" wrapText="1"/>
    </xf>
    <xf numFmtId="0" fontId="59" fillId="0" borderId="0" xfId="17" applyFont="1" applyAlignment="1">
      <alignment vertical="top" wrapText="1"/>
    </xf>
    <xf numFmtId="0" fontId="56" fillId="0" borderId="0" xfId="17" applyFont="1" applyAlignment="1">
      <alignment wrapText="1"/>
    </xf>
    <xf numFmtId="0" fontId="107" fillId="4" borderId="0" xfId="0" applyFont="1" applyFill="1" applyAlignment="1">
      <alignment horizontal="center" vertical="center"/>
    </xf>
    <xf numFmtId="0" fontId="0" fillId="9" borderId="0" xfId="0" applyFill="1"/>
    <xf numFmtId="0" fontId="27" fillId="9" borderId="2" xfId="0" applyFont="1" applyFill="1" applyBorder="1" applyAlignment="1">
      <alignment horizontal="center" vertical="center" wrapText="1"/>
    </xf>
    <xf numFmtId="167" fontId="73" fillId="9" borderId="2" xfId="0" applyNumberFormat="1" applyFont="1" applyFill="1" applyBorder="1"/>
    <xf numFmtId="167" fontId="0" fillId="9" borderId="2" xfId="0" applyNumberFormat="1" applyFill="1" applyBorder="1"/>
    <xf numFmtId="0" fontId="108" fillId="10" borderId="0" xfId="0" applyFont="1" applyFill="1"/>
    <xf numFmtId="0" fontId="26" fillId="8" borderId="2" xfId="0" applyFont="1" applyFill="1" applyBorder="1" applyAlignment="1">
      <alignment horizontal="center" vertical="center" wrapText="1" readingOrder="1"/>
    </xf>
    <xf numFmtId="3" fontId="53" fillId="8" borderId="9" xfId="0" applyNumberFormat="1" applyFont="1" applyFill="1" applyBorder="1" applyAlignment="1">
      <alignment horizontal="right" vertical="center" wrapText="1" indent="1" readingOrder="1"/>
    </xf>
    <xf numFmtId="3" fontId="53" fillId="8" borderId="11" xfId="0" applyNumberFormat="1" applyFont="1" applyFill="1" applyBorder="1" applyAlignment="1">
      <alignment horizontal="right" vertical="center" wrapText="1" indent="1" readingOrder="1"/>
    </xf>
    <xf numFmtId="3" fontId="37" fillId="8" borderId="7" xfId="0" applyNumberFormat="1" applyFont="1" applyFill="1" applyBorder="1" applyAlignment="1">
      <alignment horizontal="right" vertical="center" wrapText="1" indent="1" readingOrder="1"/>
    </xf>
    <xf numFmtId="0" fontId="29" fillId="8" borderId="17" xfId="0" applyFont="1" applyFill="1" applyBorder="1" applyAlignment="1">
      <alignment horizontal="center"/>
    </xf>
    <xf numFmtId="168" fontId="29" fillId="8" borderId="17" xfId="0" applyNumberFormat="1" applyFont="1" applyFill="1" applyBorder="1"/>
    <xf numFmtId="168" fontId="74" fillId="8" borderId="28" xfId="0" applyNumberFormat="1" applyFont="1" applyFill="1" applyBorder="1"/>
    <xf numFmtId="0" fontId="0" fillId="8" borderId="2" xfId="0" applyFill="1" applyBorder="1" applyAlignment="1">
      <alignment wrapText="1"/>
    </xf>
    <xf numFmtId="164" fontId="36" fillId="8" borderId="2" xfId="1" applyFont="1" applyFill="1" applyBorder="1"/>
    <xf numFmtId="167" fontId="36" fillId="8" borderId="0" xfId="0" applyNumberFormat="1" applyFont="1" applyFill="1"/>
    <xf numFmtId="0" fontId="30" fillId="8" borderId="0" xfId="0" applyFont="1" applyFill="1"/>
    <xf numFmtId="167" fontId="30" fillId="8" borderId="0" xfId="0" applyNumberFormat="1" applyFont="1" applyFill="1"/>
    <xf numFmtId="167" fontId="44" fillId="8" borderId="0" xfId="0" applyNumberFormat="1" applyFont="1" applyFill="1"/>
    <xf numFmtId="0" fontId="36" fillId="8" borderId="0" xfId="0" applyFont="1" applyFill="1"/>
    <xf numFmtId="0" fontId="0" fillId="5" borderId="0" xfId="0" applyFill="1" applyAlignment="1">
      <alignment vertical="center"/>
    </xf>
    <xf numFmtId="0" fontId="27" fillId="5" borderId="2" xfId="0" applyFont="1" applyFill="1" applyBorder="1" applyAlignment="1">
      <alignment horizontal="center" vertical="center" wrapText="1"/>
    </xf>
    <xf numFmtId="167" fontId="73" fillId="5" borderId="2" xfId="0" applyNumberFormat="1" applyFont="1" applyFill="1" applyBorder="1"/>
    <xf numFmtId="0" fontId="0" fillId="5" borderId="0" xfId="0" applyFill="1"/>
    <xf numFmtId="167" fontId="0" fillId="5" borderId="2" xfId="0" applyNumberFormat="1" applyFill="1" applyBorder="1"/>
    <xf numFmtId="0" fontId="49" fillId="5" borderId="0" xfId="0" applyFont="1" applyFill="1" applyAlignment="1">
      <alignment vertical="center" wrapText="1"/>
    </xf>
    <xf numFmtId="167" fontId="69" fillId="5" borderId="2" xfId="0" applyNumberFormat="1" applyFont="1" applyFill="1" applyBorder="1"/>
    <xf numFmtId="0" fontId="49" fillId="10" borderId="0" xfId="0" applyFont="1" applyFill="1" applyAlignment="1">
      <alignment vertical="center" wrapText="1"/>
    </xf>
    <xf numFmtId="0" fontId="0" fillId="10" borderId="0" xfId="0" applyFill="1"/>
    <xf numFmtId="0" fontId="26" fillId="2" borderId="15" xfId="0" applyFont="1" applyFill="1" applyBorder="1" applyAlignment="1">
      <alignment horizontal="center" vertical="center" wrapText="1" readingOrder="1"/>
    </xf>
    <xf numFmtId="0" fontId="26" fillId="2" borderId="14" xfId="0" applyFont="1" applyFill="1" applyBorder="1" applyAlignment="1">
      <alignment horizontal="center" vertical="center" wrapText="1" readingOrder="1"/>
    </xf>
    <xf numFmtId="0" fontId="26" fillId="2" borderId="4" xfId="0" applyFont="1" applyFill="1" applyBorder="1" applyAlignment="1">
      <alignment horizontal="center" vertical="center" wrapText="1" readingOrder="1"/>
    </xf>
    <xf numFmtId="0" fontId="27" fillId="0" borderId="14" xfId="0" applyFont="1" applyBorder="1" applyAlignment="1">
      <alignment horizontal="center" vertical="center" wrapText="1" readingOrder="1"/>
    </xf>
    <xf numFmtId="0" fontId="27" fillId="0" borderId="4" xfId="0" applyFont="1" applyBorder="1" applyAlignment="1">
      <alignment horizontal="center" vertical="center" wrapText="1" readingOrder="1"/>
    </xf>
    <xf numFmtId="0" fontId="74" fillId="0" borderId="18" xfId="0" applyFont="1" applyBorder="1" applyAlignment="1">
      <alignment horizontal="center" wrapText="1"/>
    </xf>
    <xf numFmtId="0" fontId="74" fillId="0" borderId="19" xfId="0" applyFont="1" applyBorder="1" applyAlignment="1">
      <alignment horizontal="center" wrapText="1"/>
    </xf>
    <xf numFmtId="0" fontId="74" fillId="0" borderId="20" xfId="0" applyFont="1" applyBorder="1" applyAlignment="1">
      <alignment horizontal="center" wrapText="1"/>
    </xf>
    <xf numFmtId="0" fontId="29" fillId="0" borderId="22" xfId="0" applyFont="1" applyBorder="1" applyAlignment="1">
      <alignment horizontal="center" wrapText="1"/>
    </xf>
    <xf numFmtId="0" fontId="29" fillId="0" borderId="23" xfId="0" applyFont="1" applyBorder="1" applyAlignment="1">
      <alignment horizontal="center" wrapText="1"/>
    </xf>
    <xf numFmtId="0" fontId="29" fillId="0" borderId="24" xfId="0" applyFont="1" applyBorder="1" applyAlignment="1">
      <alignment horizontal="center" wrapText="1"/>
    </xf>
    <xf numFmtId="0" fontId="73" fillId="0" borderId="2" xfId="0" applyFont="1" applyBorder="1" applyAlignment="1">
      <alignment horizontal="center"/>
    </xf>
    <xf numFmtId="0" fontId="39" fillId="11" borderId="2" xfId="0" applyFont="1" applyFill="1" applyBorder="1" applyAlignment="1">
      <alignment horizontal="center" vertical="center" wrapText="1" readingOrder="1"/>
    </xf>
    <xf numFmtId="168" fontId="109" fillId="11" borderId="2" xfId="0" applyNumberFormat="1" applyFont="1" applyFill="1" applyBorder="1" applyAlignment="1">
      <alignment horizontal="right" vertical="center" wrapText="1" indent="1" readingOrder="1"/>
    </xf>
    <xf numFmtId="168" fontId="110" fillId="11" borderId="2" xfId="0" applyNumberFormat="1" applyFont="1" applyFill="1" applyBorder="1" applyAlignment="1">
      <alignment vertical="center" wrapText="1" readingOrder="1"/>
    </xf>
    <xf numFmtId="0" fontId="0" fillId="8" borderId="2" xfId="0" applyFill="1" applyBorder="1"/>
    <xf numFmtId="0" fontId="85" fillId="0" borderId="0" xfId="0" applyFont="1"/>
    <xf numFmtId="0" fontId="47" fillId="0" borderId="0" xfId="0" applyFont="1" applyAlignment="1">
      <alignment horizontal="center"/>
    </xf>
    <xf numFmtId="0" fontId="43" fillId="0" borderId="0" xfId="0" applyFont="1" applyAlignment="1">
      <alignment horizontal="center"/>
    </xf>
    <xf numFmtId="0" fontId="114" fillId="2" borderId="0" xfId="0" applyFont="1" applyFill="1" applyAlignment="1">
      <alignment wrapText="1"/>
    </xf>
    <xf numFmtId="0" fontId="69" fillId="0" borderId="0" xfId="0" applyFont="1" applyAlignment="1">
      <alignment wrapText="1"/>
    </xf>
    <xf numFmtId="0" fontId="117" fillId="2" borderId="0" xfId="0" applyFont="1" applyFill="1" applyAlignment="1">
      <alignment horizontal="center" vertical="center" wrapText="1"/>
    </xf>
    <xf numFmtId="0" fontId="8" fillId="2" borderId="0" xfId="0" applyFont="1" applyFill="1" applyAlignment="1">
      <alignment wrapText="1"/>
    </xf>
    <xf numFmtId="0" fontId="120" fillId="0" borderId="14" xfId="0" applyFont="1" applyBorder="1" applyAlignment="1">
      <alignment horizontal="center" vertical="center" wrapText="1"/>
    </xf>
    <xf numFmtId="0" fontId="120" fillId="0" borderId="5" xfId="0" applyFont="1" applyBorder="1" applyAlignment="1">
      <alignment horizontal="center" vertical="center" wrapText="1"/>
    </xf>
    <xf numFmtId="0" fontId="121" fillId="0" borderId="9" xfId="0" applyFont="1" applyBorder="1" applyAlignment="1">
      <alignment horizontal="center" vertical="center"/>
    </xf>
    <xf numFmtId="0" fontId="121" fillId="0" borderId="5" xfId="0" applyFont="1" applyBorder="1" applyAlignment="1">
      <alignment horizontal="center" vertical="center"/>
    </xf>
    <xf numFmtId="0" fontId="122" fillId="0" borderId="15" xfId="0" applyFont="1" applyBorder="1" applyAlignment="1">
      <alignment horizontal="center" vertical="center" wrapText="1"/>
    </xf>
    <xf numFmtId="0" fontId="126" fillId="0" borderId="0" xfId="17" applyFont="1" applyAlignment="1">
      <alignment wrapText="1"/>
    </xf>
    <xf numFmtId="0" fontId="126" fillId="0" borderId="12" xfId="17" applyFont="1" applyBorder="1" applyAlignment="1">
      <alignment wrapText="1"/>
    </xf>
    <xf numFmtId="0" fontId="116" fillId="0" borderId="0" xfId="17" applyFont="1" applyAlignment="1">
      <alignment wrapText="1"/>
    </xf>
    <xf numFmtId="0" fontId="123" fillId="0" borderId="0" xfId="17" applyFont="1" applyAlignment="1">
      <alignment horizontal="left" wrapText="1"/>
    </xf>
    <xf numFmtId="0" fontId="114" fillId="0" borderId="0" xfId="17" applyFont="1" applyAlignment="1">
      <alignment horizontal="left" vertical="top" wrapText="1"/>
    </xf>
    <xf numFmtId="0" fontId="114" fillId="0" borderId="0" xfId="17" applyFont="1" applyAlignment="1">
      <alignment vertical="top" wrapText="1"/>
    </xf>
    <xf numFmtId="0" fontId="121" fillId="0" borderId="4" xfId="0" applyFont="1" applyBorder="1" applyAlignment="1">
      <alignment vertical="center"/>
    </xf>
    <xf numFmtId="0" fontId="131" fillId="0" borderId="15" xfId="0" applyFont="1" applyBorder="1" applyAlignment="1">
      <alignment horizontal="center" vertical="center" wrapText="1"/>
    </xf>
    <xf numFmtId="0" fontId="132" fillId="0" borderId="0" xfId="0" applyFont="1" applyAlignment="1">
      <alignment vertical="center" wrapText="1"/>
    </xf>
    <xf numFmtId="0" fontId="121" fillId="0" borderId="5" xfId="0" applyFont="1" applyBorder="1" applyAlignment="1">
      <alignment horizontal="right" vertical="center" wrapText="1" indent="1"/>
    </xf>
    <xf numFmtId="0" fontId="131" fillId="0" borderId="0" xfId="0" applyFont="1" applyAlignment="1">
      <alignment horizontal="left" vertical="center" wrapText="1"/>
    </xf>
    <xf numFmtId="0" fontId="121" fillId="0" borderId="0" xfId="0" applyFont="1" applyAlignment="1">
      <alignment vertical="center" wrapText="1"/>
    </xf>
    <xf numFmtId="0" fontId="119" fillId="0" borderId="0" xfId="0" applyFont="1" applyAlignment="1">
      <alignment horizontal="left" vertical="center" wrapText="1"/>
    </xf>
    <xf numFmtId="0" fontId="132" fillId="0" borderId="12" xfId="0" applyFont="1" applyBorder="1" applyAlignment="1">
      <alignment vertical="center" wrapText="1"/>
    </xf>
    <xf numFmtId="0" fontId="131" fillId="0" borderId="12" xfId="0" applyFont="1" applyBorder="1" applyAlignment="1">
      <alignment horizontal="left" vertical="center" wrapText="1"/>
    </xf>
    <xf numFmtId="3" fontId="122" fillId="0" borderId="0" xfId="0" applyNumberFormat="1" applyFont="1" applyAlignment="1">
      <alignment horizontal="center" vertical="center" wrapText="1"/>
    </xf>
    <xf numFmtId="0" fontId="124" fillId="0" borderId="0" xfId="0" applyFont="1" applyAlignment="1">
      <alignment horizontal="left" vertical="center" wrapText="1" indent="2"/>
    </xf>
    <xf numFmtId="0" fontId="131" fillId="0" borderId="0" xfId="0" applyFont="1" applyAlignment="1">
      <alignment vertical="center" wrapText="1"/>
    </xf>
    <xf numFmtId="0" fontId="121" fillId="0" borderId="0" xfId="0" applyFont="1" applyAlignment="1">
      <alignment horizontal="left" vertical="center" wrapText="1" indent="1"/>
    </xf>
    <xf numFmtId="3" fontId="120" fillId="0" borderId="16" xfId="0" applyNumberFormat="1" applyFont="1" applyBorder="1" applyAlignment="1">
      <alignment horizontal="right" vertical="center" wrapText="1" indent="1"/>
    </xf>
    <xf numFmtId="0" fontId="119" fillId="0" borderId="0" xfId="0" applyFont="1" applyAlignment="1">
      <alignment horizontal="left" vertical="center" wrapText="1" indent="1"/>
    </xf>
    <xf numFmtId="0" fontId="121" fillId="0" borderId="0" xfId="0" applyFont="1" applyAlignment="1">
      <alignment horizontal="left" vertical="center" wrapText="1"/>
    </xf>
    <xf numFmtId="3" fontId="133" fillId="0" borderId="13" xfId="0" applyNumberFormat="1" applyFont="1" applyBorder="1" applyAlignment="1">
      <alignment horizontal="right" vertical="center" wrapText="1" indent="1"/>
    </xf>
    <xf numFmtId="0" fontId="121" fillId="0" borderId="12" xfId="0" applyFont="1" applyBorder="1" applyAlignment="1">
      <alignment horizontal="left" vertical="center" wrapText="1"/>
    </xf>
    <xf numFmtId="0" fontId="121" fillId="0" borderId="0" xfId="0" applyFont="1"/>
    <xf numFmtId="0" fontId="119" fillId="0" borderId="12" xfId="0" applyFont="1" applyBorder="1" applyAlignment="1">
      <alignment horizontal="right"/>
    </xf>
    <xf numFmtId="0" fontId="121" fillId="0" borderId="9" xfId="0" applyFont="1" applyBorder="1" applyAlignment="1">
      <alignment vertical="center" wrapText="1"/>
    </xf>
    <xf numFmtId="0" fontId="119" fillId="0" borderId="8" xfId="0" applyFont="1" applyBorder="1" applyAlignment="1">
      <alignment horizontal="center" vertical="center" wrapText="1"/>
    </xf>
    <xf numFmtId="0" fontId="132" fillId="0" borderId="0" xfId="0" applyFont="1" applyAlignment="1">
      <alignment horizontal="left" vertical="center" wrapText="1"/>
    </xf>
    <xf numFmtId="0" fontId="118" fillId="0" borderId="0" xfId="0" applyFont="1" applyAlignment="1">
      <alignment horizontal="left"/>
    </xf>
    <xf numFmtId="0" fontId="124" fillId="0" borderId="8" xfId="0" applyFont="1" applyBorder="1" applyAlignment="1">
      <alignment horizontal="center" vertical="center" wrapText="1"/>
    </xf>
    <xf numFmtId="0" fontId="119" fillId="0" borderId="3" xfId="0" applyFont="1" applyBorder="1" applyAlignment="1">
      <alignment horizontal="center" vertical="center" wrapText="1"/>
    </xf>
    <xf numFmtId="0" fontId="121" fillId="0" borderId="12" xfId="0" applyFont="1" applyBorder="1" applyAlignment="1">
      <alignment horizontal="right"/>
    </xf>
    <xf numFmtId="0" fontId="121" fillId="0" borderId="14" xfId="0" applyFont="1" applyBorder="1" applyAlignment="1">
      <alignment horizontal="center" vertical="center" wrapText="1"/>
    </xf>
    <xf numFmtId="0" fontId="119" fillId="0" borderId="15" xfId="0" applyFont="1" applyBorder="1" applyAlignment="1">
      <alignment horizontal="center" vertical="center" wrapText="1"/>
    </xf>
    <xf numFmtId="0" fontId="119" fillId="0" borderId="0" xfId="0" applyFont="1" applyAlignment="1">
      <alignment vertical="center" wrapText="1"/>
    </xf>
    <xf numFmtId="0" fontId="132" fillId="0" borderId="2" xfId="0" applyFont="1" applyBorder="1" applyAlignment="1">
      <alignment horizontal="center" vertical="center" wrapText="1"/>
    </xf>
    <xf numFmtId="0" fontId="121" fillId="0" borderId="5" xfId="0" applyFont="1" applyBorder="1" applyAlignment="1">
      <alignment horizontal="center"/>
    </xf>
    <xf numFmtId="0" fontId="119" fillId="0" borderId="0" xfId="0" applyFont="1" applyAlignment="1">
      <alignment horizontal="center"/>
    </xf>
    <xf numFmtId="0" fontId="119" fillId="0" borderId="12" xfId="0" applyFont="1" applyBorder="1" applyAlignment="1">
      <alignment horizontal="left" vertical="center" wrapText="1" indent="1"/>
    </xf>
    <xf numFmtId="0" fontId="119" fillId="0" borderId="0" xfId="0" applyFont="1" applyAlignment="1">
      <alignment horizontal="left" vertical="center" wrapText="1" indent="2"/>
    </xf>
    <xf numFmtId="0" fontId="121" fillId="0" borderId="0" xfId="0" applyFont="1" applyAlignment="1">
      <alignment horizontal="center"/>
    </xf>
    <xf numFmtId="0" fontId="136" fillId="0" borderId="0" xfId="2" applyFont="1"/>
    <xf numFmtId="0" fontId="126" fillId="0" borderId="0" xfId="2" applyFont="1" applyAlignment="1">
      <alignment horizontal="right"/>
    </xf>
    <xf numFmtId="0" fontId="136" fillId="0" borderId="3" xfId="2" applyFont="1" applyBorder="1" applyAlignment="1">
      <alignment vertical="top"/>
    </xf>
    <xf numFmtId="0" fontId="136" fillId="0" borderId="9" xfId="2" applyFont="1" applyBorder="1"/>
    <xf numFmtId="0" fontId="126" fillId="0" borderId="8" xfId="2" applyFont="1" applyBorder="1"/>
    <xf numFmtId="0" fontId="136" fillId="0" borderId="12" xfId="2" applyFont="1" applyBorder="1" applyAlignment="1">
      <alignment vertical="top"/>
    </xf>
    <xf numFmtId="0" fontId="136" fillId="0" borderId="7" xfId="2" applyFont="1" applyBorder="1"/>
    <xf numFmtId="0" fontId="136" fillId="0" borderId="2" xfId="2" applyFont="1" applyBorder="1" applyAlignment="1">
      <alignment horizontal="center" vertical="center" textRotation="90" wrapText="1" readingOrder="1"/>
    </xf>
    <xf numFmtId="0" fontId="126" fillId="0" borderId="6" xfId="2" applyFont="1" applyBorder="1"/>
    <xf numFmtId="0" fontId="121" fillId="0" borderId="3" xfId="0" applyFont="1" applyBorder="1" applyAlignment="1">
      <alignment vertical="center"/>
    </xf>
    <xf numFmtId="0" fontId="121" fillId="0" borderId="14" xfId="0" applyFont="1" applyBorder="1" applyAlignment="1">
      <alignment horizontal="center" vertical="center"/>
    </xf>
    <xf numFmtId="0" fontId="119" fillId="0" borderId="8" xfId="0" applyFont="1" applyBorder="1" applyAlignment="1">
      <alignment horizontal="center" vertical="center"/>
    </xf>
    <xf numFmtId="0" fontId="121" fillId="0" borderId="3" xfId="0" applyFont="1" applyBorder="1" applyAlignment="1">
      <alignment horizontal="left" vertical="center" wrapText="1"/>
    </xf>
    <xf numFmtId="0" fontId="121" fillId="0" borderId="9" xfId="0" applyFont="1" applyBorder="1" applyAlignment="1">
      <alignment horizontal="left" vertical="center" wrapText="1"/>
    </xf>
    <xf numFmtId="0" fontId="121" fillId="0" borderId="12" xfId="0" applyFont="1" applyBorder="1" applyAlignment="1">
      <alignment vertical="center"/>
    </xf>
    <xf numFmtId="0" fontId="121" fillId="0" borderId="12" xfId="0" applyFont="1" applyBorder="1" applyAlignment="1">
      <alignment horizontal="center" vertical="center"/>
    </xf>
    <xf numFmtId="0" fontId="132" fillId="0" borderId="0" xfId="0" applyFont="1" applyAlignment="1">
      <alignment horizontal="center" vertical="center" wrapText="1"/>
    </xf>
    <xf numFmtId="0" fontId="132" fillId="0" borderId="0" xfId="0" applyFont="1"/>
    <xf numFmtId="0" fontId="132" fillId="0" borderId="0" xfId="0" applyFont="1" applyAlignment="1">
      <alignment horizontal="center"/>
    </xf>
    <xf numFmtId="0" fontId="119" fillId="0" borderId="0" xfId="0" applyFont="1" applyAlignment="1">
      <alignment horizontal="right" wrapText="1"/>
    </xf>
    <xf numFmtId="0" fontId="132" fillId="0" borderId="8" xfId="0" applyFont="1" applyBorder="1" applyAlignment="1">
      <alignment vertical="center"/>
    </xf>
    <xf numFmtId="0" fontId="132" fillId="0" borderId="3" xfId="0" applyFont="1" applyBorder="1" applyAlignment="1">
      <alignment vertical="center"/>
    </xf>
    <xf numFmtId="0" fontId="132" fillId="0" borderId="9" xfId="0" applyFont="1" applyBorder="1" applyAlignment="1">
      <alignment vertical="center"/>
    </xf>
    <xf numFmtId="0" fontId="131" fillId="0" borderId="14" xfId="0" applyFont="1" applyBorder="1" applyAlignment="1">
      <alignment horizontal="center" vertical="center" wrapText="1"/>
    </xf>
    <xf numFmtId="0" fontId="137" fillId="0" borderId="0" xfId="0" applyFont="1" applyAlignment="1">
      <alignment wrapText="1"/>
    </xf>
    <xf numFmtId="167" fontId="136" fillId="0" borderId="0" xfId="0" applyNumberFormat="1" applyFont="1"/>
    <xf numFmtId="0" fontId="119" fillId="0" borderId="0" xfId="0" applyFont="1" applyAlignment="1">
      <alignment wrapText="1"/>
    </xf>
    <xf numFmtId="0" fontId="126" fillId="2" borderId="15" xfId="0" applyFont="1" applyFill="1" applyBorder="1" applyAlignment="1">
      <alignment horizontal="center" vertical="center" wrapText="1"/>
    </xf>
    <xf numFmtId="0" fontId="135" fillId="2" borderId="14" xfId="0" applyFont="1" applyFill="1" applyBorder="1" applyAlignment="1">
      <alignment horizontal="center" vertical="center" wrapText="1"/>
    </xf>
    <xf numFmtId="0" fontId="131" fillId="0" borderId="12" xfId="0" applyFont="1" applyBorder="1" applyAlignment="1">
      <alignment horizontal="center" wrapText="1"/>
    </xf>
    <xf numFmtId="0" fontId="136" fillId="0" borderId="0" xfId="2" applyFont="1" applyAlignment="1">
      <alignment horizontal="left" wrapText="1"/>
    </xf>
    <xf numFmtId="0" fontId="126" fillId="0" borderId="0" xfId="2" applyFont="1" applyAlignment="1">
      <alignment horizontal="left" wrapText="1"/>
    </xf>
    <xf numFmtId="0" fontId="134" fillId="0" borderId="10" xfId="2" applyFont="1" applyBorder="1" applyAlignment="1">
      <alignment horizontal="left" wrapText="1"/>
    </xf>
    <xf numFmtId="0" fontId="135" fillId="0" borderId="10" xfId="2" applyFont="1" applyBorder="1" applyAlignment="1">
      <alignment horizontal="left" wrapText="1"/>
    </xf>
    <xf numFmtId="0" fontId="134" fillId="0" borderId="0" xfId="2" applyFont="1" applyAlignment="1">
      <alignment horizontal="left" wrapText="1"/>
    </xf>
    <xf numFmtId="0" fontId="135" fillId="0" borderId="0" xfId="2" applyFont="1" applyAlignment="1">
      <alignment horizontal="left" wrapText="1"/>
    </xf>
    <xf numFmtId="0" fontId="134" fillId="0" borderId="12" xfId="2" applyFont="1" applyBorder="1" applyAlignment="1">
      <alignment horizontal="left" wrapText="1"/>
    </xf>
    <xf numFmtId="0" fontId="135" fillId="0" borderId="12" xfId="2" applyFont="1" applyBorder="1" applyAlignment="1">
      <alignment horizontal="left" wrapText="1"/>
    </xf>
    <xf numFmtId="168" fontId="136" fillId="0" borderId="10" xfId="2" applyNumberFormat="1" applyFont="1" applyBorder="1" applyAlignment="1">
      <alignment horizontal="center" wrapText="1"/>
    </xf>
    <xf numFmtId="168" fontId="136" fillId="0" borderId="0" xfId="2" applyNumberFormat="1" applyFont="1" applyAlignment="1">
      <alignment horizontal="center" wrapText="1"/>
    </xf>
    <xf numFmtId="168" fontId="134" fillId="0" borderId="11" xfId="2" applyNumberFormat="1" applyFont="1" applyBorder="1" applyAlignment="1">
      <alignment horizontal="center" wrapText="1"/>
    </xf>
    <xf numFmtId="168" fontId="134" fillId="0" borderId="10" xfId="2" applyNumberFormat="1" applyFont="1" applyBorder="1" applyAlignment="1">
      <alignment horizontal="center" wrapText="1"/>
    </xf>
    <xf numFmtId="168" fontId="134" fillId="0" borderId="0" xfId="2" applyNumberFormat="1" applyFont="1" applyAlignment="1">
      <alignment horizontal="center" wrapText="1"/>
    </xf>
    <xf numFmtId="168" fontId="134" fillId="0" borderId="6" xfId="2" applyNumberFormat="1" applyFont="1" applyBorder="1" applyAlignment="1">
      <alignment horizontal="center" wrapText="1"/>
    </xf>
    <xf numFmtId="168" fontId="134" fillId="0" borderId="12" xfId="2" applyNumberFormat="1" applyFont="1" applyBorder="1" applyAlignment="1">
      <alignment horizontal="center" wrapText="1"/>
    </xf>
    <xf numFmtId="168" fontId="134" fillId="0" borderId="7" xfId="2" applyNumberFormat="1" applyFont="1" applyBorder="1" applyAlignment="1">
      <alignment horizontal="center" wrapText="1"/>
    </xf>
    <xf numFmtId="0" fontId="116" fillId="0" borderId="0" xfId="2" applyFont="1" applyAlignment="1">
      <alignment horizontal="left"/>
    </xf>
    <xf numFmtId="0" fontId="132" fillId="0" borderId="9" xfId="0" applyFont="1" applyBorder="1" applyAlignment="1">
      <alignment horizontal="center"/>
    </xf>
    <xf numFmtId="168" fontId="106" fillId="7" borderId="2" xfId="0" applyNumberFormat="1" applyFont="1" applyFill="1" applyBorder="1"/>
    <xf numFmtId="168" fontId="106" fillId="8" borderId="2" xfId="0" applyNumberFormat="1" applyFont="1" applyFill="1" applyBorder="1"/>
    <xf numFmtId="0" fontId="129" fillId="0" borderId="0" xfId="0" applyFont="1" applyAlignment="1">
      <alignment vertical="center" readingOrder="1"/>
    </xf>
    <xf numFmtId="0" fontId="128" fillId="0" borderId="0" xfId="0" applyFont="1" applyAlignment="1">
      <alignment vertical="center" readingOrder="1"/>
    </xf>
    <xf numFmtId="0" fontId="118" fillId="0" borderId="0" xfId="0" applyFont="1" applyAlignment="1">
      <alignment vertical="top" wrapText="1"/>
    </xf>
    <xf numFmtId="0" fontId="120" fillId="0" borderId="16" xfId="0" applyFont="1" applyBorder="1" applyAlignment="1">
      <alignment horizontal="right" vertical="center" wrapText="1" indent="1"/>
    </xf>
    <xf numFmtId="0" fontId="118" fillId="0" borderId="0" xfId="0" applyFont="1" applyAlignment="1">
      <alignment vertical="center" wrapText="1"/>
    </xf>
    <xf numFmtId="3" fontId="6" fillId="0" borderId="0" xfId="0" applyNumberFormat="1" applyFont="1" applyAlignment="1">
      <alignment horizontal="left" vertical="center"/>
    </xf>
    <xf numFmtId="168" fontId="136" fillId="0" borderId="2" xfId="2" applyNumberFormat="1" applyFont="1" applyBorder="1" applyAlignment="1">
      <alignment horizontal="center" wrapText="1"/>
    </xf>
    <xf numFmtId="167" fontId="69" fillId="0" borderId="2" xfId="0" applyNumberFormat="1" applyFont="1" applyBorder="1"/>
    <xf numFmtId="3" fontId="136" fillId="0" borderId="10" xfId="2" applyNumberFormat="1" applyFont="1" applyBorder="1" applyAlignment="1">
      <alignment horizontal="right" wrapText="1"/>
    </xf>
    <xf numFmtId="3" fontId="136" fillId="0" borderId="0" xfId="2" applyNumberFormat="1" applyFont="1" applyAlignment="1">
      <alignment horizontal="right" wrapText="1"/>
    </xf>
    <xf numFmtId="3" fontId="134" fillId="0" borderId="11" xfId="2" applyNumberFormat="1" applyFont="1" applyBorder="1" applyAlignment="1">
      <alignment horizontal="right" wrapText="1"/>
    </xf>
    <xf numFmtId="3" fontId="136" fillId="2" borderId="0" xfId="2" applyNumberFormat="1" applyFont="1" applyFill="1" applyAlignment="1">
      <alignment horizontal="right" wrapText="1"/>
    </xf>
    <xf numFmtId="3" fontId="134" fillId="2" borderId="11" xfId="2" applyNumberFormat="1" applyFont="1" applyFill="1" applyBorder="1" applyAlignment="1">
      <alignment horizontal="right" wrapText="1"/>
    </xf>
    <xf numFmtId="3" fontId="134" fillId="0" borderId="10" xfId="2" applyNumberFormat="1" applyFont="1" applyBorder="1" applyAlignment="1">
      <alignment horizontal="right" wrapText="1"/>
    </xf>
    <xf numFmtId="3" fontId="134" fillId="0" borderId="0" xfId="2" applyNumberFormat="1" applyFont="1" applyAlignment="1">
      <alignment horizontal="right" wrapText="1"/>
    </xf>
    <xf numFmtId="3" fontId="134" fillId="0" borderId="6" xfId="2" applyNumberFormat="1" applyFont="1" applyBorder="1" applyAlignment="1">
      <alignment horizontal="right" wrapText="1"/>
    </xf>
    <xf numFmtId="3" fontId="134" fillId="0" borderId="12" xfId="2" applyNumberFormat="1" applyFont="1" applyBorder="1" applyAlignment="1">
      <alignment horizontal="right" wrapText="1"/>
    </xf>
    <xf numFmtId="3" fontId="134" fillId="2" borderId="12" xfId="2" applyNumberFormat="1" applyFont="1" applyFill="1" applyBorder="1" applyAlignment="1">
      <alignment horizontal="right" wrapText="1"/>
    </xf>
    <xf numFmtId="3" fontId="134" fillId="2" borderId="7" xfId="2" applyNumberFormat="1" applyFont="1" applyFill="1" applyBorder="1" applyAlignment="1">
      <alignment horizontal="right" wrapText="1"/>
    </xf>
    <xf numFmtId="0" fontId="135" fillId="0" borderId="0" xfId="2" applyFont="1" applyAlignment="1">
      <alignment wrapText="1"/>
    </xf>
    <xf numFmtId="0" fontId="135" fillId="0" borderId="12" xfId="2" applyFont="1" applyBorder="1" applyAlignment="1">
      <alignment wrapText="1"/>
    </xf>
    <xf numFmtId="0" fontId="134" fillId="0" borderId="11" xfId="2" applyFont="1" applyBorder="1" applyAlignment="1">
      <alignment horizontal="center" wrapText="1"/>
    </xf>
    <xf numFmtId="0" fontId="136" fillId="0" borderId="0" xfId="2" applyFont="1" applyAlignment="1">
      <alignment horizontal="center" wrapText="1"/>
    </xf>
    <xf numFmtId="0" fontId="134" fillId="0" borderId="7" xfId="2" applyFont="1" applyBorder="1" applyAlignment="1">
      <alignment horizontal="center" wrapText="1"/>
    </xf>
    <xf numFmtId="0" fontId="116" fillId="0" borderId="0" xfId="2" applyFont="1"/>
    <xf numFmtId="0" fontId="115" fillId="0" borderId="0" xfId="2" applyFont="1"/>
    <xf numFmtId="0" fontId="114" fillId="0" borderId="0" xfId="2" applyFont="1"/>
    <xf numFmtId="0" fontId="38" fillId="0" borderId="0" xfId="0" applyFont="1" applyAlignment="1">
      <alignment vertical="center" wrapText="1"/>
    </xf>
    <xf numFmtId="0" fontId="121" fillId="0" borderId="5" xfId="0" applyFont="1" applyBorder="1" applyAlignment="1">
      <alignment wrapText="1"/>
    </xf>
    <xf numFmtId="3" fontId="121" fillId="0" borderId="10" xfId="1" applyNumberFormat="1" applyFont="1" applyFill="1" applyBorder="1" applyAlignment="1">
      <alignment horizontal="right"/>
    </xf>
    <xf numFmtId="3" fontId="121" fillId="0" borderId="0" xfId="1" applyNumberFormat="1" applyFont="1" applyFill="1" applyBorder="1" applyAlignment="1">
      <alignment horizontal="right"/>
    </xf>
    <xf numFmtId="3" fontId="121" fillId="0" borderId="11" xfId="1" applyNumberFormat="1" applyFont="1" applyFill="1" applyBorder="1" applyAlignment="1">
      <alignment horizontal="right"/>
    </xf>
    <xf numFmtId="0" fontId="121" fillId="0" borderId="16" xfId="0" applyFont="1" applyBorder="1" applyAlignment="1">
      <alignment wrapText="1"/>
    </xf>
    <xf numFmtId="0" fontId="132" fillId="0" borderId="0" xfId="0" applyFont="1" applyAlignment="1">
      <alignment wrapText="1"/>
    </xf>
    <xf numFmtId="0" fontId="132" fillId="0" borderId="16" xfId="0" applyFont="1" applyBorder="1" applyAlignment="1">
      <alignment wrapText="1"/>
    </xf>
    <xf numFmtId="3" fontId="132" fillId="0" borderId="10" xfId="1" applyNumberFormat="1" applyFont="1" applyFill="1" applyBorder="1" applyAlignment="1">
      <alignment horizontal="right"/>
    </xf>
    <xf numFmtId="3" fontId="132" fillId="0" borderId="0" xfId="1" applyNumberFormat="1" applyFont="1" applyFill="1" applyBorder="1" applyAlignment="1">
      <alignment horizontal="right"/>
    </xf>
    <xf numFmtId="3" fontId="132" fillId="0" borderId="11" xfId="1" applyNumberFormat="1" applyFont="1" applyFill="1" applyBorder="1" applyAlignment="1">
      <alignment horizontal="right"/>
    </xf>
    <xf numFmtId="0" fontId="131" fillId="0" borderId="0" xfId="0" applyFont="1" applyAlignment="1">
      <alignment wrapText="1"/>
    </xf>
    <xf numFmtId="0" fontId="132" fillId="0" borderId="12" xfId="0" applyFont="1" applyBorder="1" applyAlignment="1">
      <alignment wrapText="1"/>
    </xf>
    <xf numFmtId="0" fontId="132" fillId="0" borderId="13" xfId="0" applyFont="1" applyBorder="1" applyAlignment="1">
      <alignment wrapText="1"/>
    </xf>
    <xf numFmtId="3" fontId="132" fillId="0" borderId="6" xfId="1" applyNumberFormat="1" applyFont="1" applyFill="1" applyBorder="1" applyAlignment="1">
      <alignment horizontal="right"/>
    </xf>
    <xf numFmtId="3" fontId="132" fillId="0" borderId="12" xfId="1" applyNumberFormat="1" applyFont="1" applyFill="1" applyBorder="1" applyAlignment="1">
      <alignment horizontal="right"/>
    </xf>
    <xf numFmtId="0" fontId="131" fillId="0" borderId="6" xfId="0" applyFont="1" applyBorder="1" applyAlignment="1">
      <alignment wrapText="1"/>
    </xf>
    <xf numFmtId="49" fontId="134" fillId="2" borderId="9" xfId="20" applyNumberFormat="1" applyFont="1" applyFill="1" applyBorder="1" applyAlignment="1">
      <alignment horizontal="center" wrapText="1"/>
    </xf>
    <xf numFmtId="0" fontId="136" fillId="2" borderId="0" xfId="0" applyFont="1" applyFill="1" applyAlignment="1">
      <alignment wrapText="1"/>
    </xf>
    <xf numFmtId="168" fontId="136" fillId="2" borderId="10" xfId="0" applyNumberFormat="1" applyFont="1" applyFill="1" applyBorder="1" applyAlignment="1">
      <alignment horizontal="right" wrapText="1"/>
    </xf>
    <xf numFmtId="168" fontId="136" fillId="2" borderId="0" xfId="0" applyNumberFormat="1" applyFont="1" applyFill="1" applyAlignment="1">
      <alignment horizontal="right" wrapText="1"/>
    </xf>
    <xf numFmtId="168" fontId="136" fillId="2" borderId="11" xfId="0" applyNumberFormat="1" applyFont="1" applyFill="1" applyBorder="1" applyAlignment="1">
      <alignment horizontal="right" wrapText="1"/>
    </xf>
    <xf numFmtId="0" fontId="126" fillId="2" borderId="3" xfId="0" applyFont="1" applyFill="1" applyBorder="1" applyAlignment="1">
      <alignment wrapText="1"/>
    </xf>
    <xf numFmtId="49" fontId="134" fillId="2" borderId="11" xfId="20" applyNumberFormat="1" applyFont="1" applyFill="1" applyBorder="1" applyAlignment="1">
      <alignment horizontal="center" wrapText="1"/>
    </xf>
    <xf numFmtId="168" fontId="136" fillId="2" borderId="10" xfId="0" applyNumberFormat="1" applyFont="1" applyFill="1" applyBorder="1" applyAlignment="1">
      <alignment horizontal="right"/>
    </xf>
    <xf numFmtId="168" fontId="136" fillId="2" borderId="0" xfId="0" applyNumberFormat="1" applyFont="1" applyFill="1" applyAlignment="1">
      <alignment horizontal="right"/>
    </xf>
    <xf numFmtId="168" fontId="136" fillId="2" borderId="11" xfId="0" applyNumberFormat="1" applyFont="1" applyFill="1" applyBorder="1" applyAlignment="1">
      <alignment horizontal="right"/>
    </xf>
    <xf numFmtId="0" fontId="126" fillId="2" borderId="0" xfId="0" applyFont="1" applyFill="1" applyAlignment="1">
      <alignment wrapText="1"/>
    </xf>
    <xf numFmtId="0" fontId="126" fillId="2" borderId="0" xfId="0" applyFont="1" applyFill="1" applyAlignment="1">
      <alignment horizontal="left" wrapText="1"/>
    </xf>
    <xf numFmtId="0" fontId="136" fillId="2" borderId="0" xfId="0" applyFont="1" applyFill="1" applyAlignment="1">
      <alignment horizontal="left" wrapText="1"/>
    </xf>
    <xf numFmtId="0" fontId="121" fillId="0" borderId="0" xfId="0" applyFont="1" applyAlignment="1">
      <alignment wrapText="1"/>
    </xf>
    <xf numFmtId="49" fontId="134" fillId="2" borderId="11" xfId="20" applyNumberFormat="1" applyFont="1" applyFill="1" applyBorder="1" applyAlignment="1">
      <alignment wrapText="1"/>
    </xf>
    <xf numFmtId="49" fontId="134" fillId="2" borderId="0" xfId="20" applyNumberFormat="1" applyFont="1" applyFill="1" applyAlignment="1">
      <alignment wrapText="1"/>
    </xf>
    <xf numFmtId="168" fontId="134" fillId="2" borderId="10" xfId="0" applyNumberFormat="1" applyFont="1" applyFill="1" applyBorder="1" applyAlignment="1">
      <alignment horizontal="right"/>
    </xf>
    <xf numFmtId="168" fontId="134" fillId="2" borderId="0" xfId="0" applyNumberFormat="1" applyFont="1" applyFill="1" applyAlignment="1">
      <alignment horizontal="right"/>
    </xf>
    <xf numFmtId="168" fontId="134" fillId="2" borderId="11" xfId="0" applyNumberFormat="1" applyFont="1" applyFill="1" applyBorder="1" applyAlignment="1">
      <alignment horizontal="right"/>
    </xf>
    <xf numFmtId="167" fontId="135" fillId="2" borderId="0" xfId="0" applyNumberFormat="1" applyFont="1" applyFill="1" applyAlignment="1">
      <alignment wrapText="1"/>
    </xf>
    <xf numFmtId="49" fontId="126" fillId="2" borderId="11" xfId="20" applyNumberFormat="1" applyFont="1" applyFill="1" applyBorder="1" applyAlignment="1">
      <alignment wrapText="1"/>
    </xf>
    <xf numFmtId="167" fontId="126" fillId="2" borderId="0" xfId="0" applyNumberFormat="1" applyFont="1" applyFill="1" applyAlignment="1">
      <alignment wrapText="1"/>
    </xf>
    <xf numFmtId="49" fontId="134" fillId="2" borderId="7" xfId="20" applyNumberFormat="1" applyFont="1" applyFill="1" applyBorder="1" applyAlignment="1">
      <alignment wrapText="1"/>
    </xf>
    <xf numFmtId="49" fontId="134" fillId="2" borderId="12" xfId="20" applyNumberFormat="1" applyFont="1" applyFill="1" applyBorder="1" applyAlignment="1">
      <alignment wrapText="1"/>
    </xf>
    <xf numFmtId="168" fontId="134" fillId="2" borderId="6" xfId="0" applyNumberFormat="1" applyFont="1" applyFill="1" applyBorder="1" applyAlignment="1">
      <alignment horizontal="right"/>
    </xf>
    <xf numFmtId="168" fontId="134" fillId="2" borderId="12" xfId="0" applyNumberFormat="1" applyFont="1" applyFill="1" applyBorder="1" applyAlignment="1">
      <alignment horizontal="right"/>
    </xf>
    <xf numFmtId="168" fontId="134" fillId="2" borderId="7" xfId="0" applyNumberFormat="1" applyFont="1" applyFill="1" applyBorder="1" applyAlignment="1">
      <alignment horizontal="right"/>
    </xf>
    <xf numFmtId="167" fontId="135" fillId="2" borderId="12" xfId="0" applyNumberFormat="1" applyFont="1" applyFill="1" applyBorder="1" applyAlignment="1">
      <alignment wrapText="1"/>
    </xf>
    <xf numFmtId="0" fontId="121" fillId="0" borderId="3" xfId="0" applyFont="1" applyBorder="1" applyAlignment="1">
      <alignment wrapText="1"/>
    </xf>
    <xf numFmtId="168" fontId="121" fillId="0" borderId="10" xfId="1" applyNumberFormat="1" applyFont="1" applyBorder="1" applyAlignment="1">
      <alignment horizontal="right"/>
    </xf>
    <xf numFmtId="168" fontId="121" fillId="0" borderId="0" xfId="1" applyNumberFormat="1" applyFont="1" applyBorder="1" applyAlignment="1">
      <alignment horizontal="right"/>
    </xf>
    <xf numFmtId="168" fontId="121" fillId="0" borderId="11" xfId="1" applyNumberFormat="1" applyFont="1" applyBorder="1" applyAlignment="1">
      <alignment horizontal="right"/>
    </xf>
    <xf numFmtId="0" fontId="119" fillId="0" borderId="3" xfId="0" applyFont="1" applyBorder="1" applyAlignment="1">
      <alignment wrapText="1"/>
    </xf>
    <xf numFmtId="0" fontId="132" fillId="0" borderId="11" xfId="0" applyFont="1" applyBorder="1" applyAlignment="1">
      <alignment horizontal="center"/>
    </xf>
    <xf numFmtId="0" fontId="132" fillId="0" borderId="11" xfId="0" applyFont="1" applyBorder="1" applyAlignment="1">
      <alignment wrapText="1"/>
    </xf>
    <xf numFmtId="168" fontId="132" fillId="0" borderId="10" xfId="1" applyNumberFormat="1" applyFont="1" applyBorder="1" applyAlignment="1">
      <alignment horizontal="right"/>
    </xf>
    <xf numFmtId="168" fontId="132" fillId="0" borderId="0" xfId="1" applyNumberFormat="1" applyFont="1" applyBorder="1" applyAlignment="1">
      <alignment horizontal="right"/>
    </xf>
    <xf numFmtId="0" fontId="119" fillId="0" borderId="11" xfId="0" applyFont="1" applyBorder="1" applyAlignment="1">
      <alignment wrapText="1"/>
    </xf>
    <xf numFmtId="0" fontId="132" fillId="0" borderId="7" xfId="0" applyFont="1" applyBorder="1" applyAlignment="1">
      <alignment wrapText="1"/>
    </xf>
    <xf numFmtId="168" fontId="132" fillId="0" borderId="6" xfId="1" applyNumberFormat="1" applyFont="1" applyBorder="1" applyAlignment="1">
      <alignment horizontal="right"/>
    </xf>
    <xf numFmtId="168" fontId="132" fillId="0" borderId="12" xfId="1" applyNumberFormat="1" applyFont="1" applyBorder="1" applyAlignment="1">
      <alignment horizontal="right"/>
    </xf>
    <xf numFmtId="168" fontId="132" fillId="0" borderId="7" xfId="1" applyNumberFormat="1" applyFont="1" applyBorder="1" applyAlignment="1">
      <alignment horizontal="right"/>
    </xf>
    <xf numFmtId="0" fontId="131" fillId="0" borderId="12" xfId="0" applyFont="1" applyBorder="1" applyAlignment="1">
      <alignment wrapText="1"/>
    </xf>
    <xf numFmtId="168" fontId="132" fillId="0" borderId="11" xfId="1" applyNumberFormat="1" applyFont="1" applyBorder="1" applyAlignment="1">
      <alignment horizontal="right"/>
    </xf>
    <xf numFmtId="0" fontId="138" fillId="0" borderId="0" xfId="0" applyFont="1"/>
    <xf numFmtId="0" fontId="48" fillId="0" borderId="0" xfId="0" applyFont="1" applyAlignment="1">
      <alignment wrapText="1"/>
    </xf>
    <xf numFmtId="0" fontId="139" fillId="0" borderId="0" xfId="0" applyFont="1" applyAlignment="1">
      <alignment wrapText="1"/>
    </xf>
    <xf numFmtId="168" fontId="121" fillId="0" borderId="10" xfId="1" applyNumberFormat="1" applyFont="1" applyFill="1" applyBorder="1" applyAlignment="1">
      <alignment horizontal="right"/>
    </xf>
    <xf numFmtId="168" fontId="121" fillId="0" borderId="0" xfId="1" applyNumberFormat="1" applyFont="1" applyFill="1" applyBorder="1" applyAlignment="1">
      <alignment horizontal="right"/>
    </xf>
    <xf numFmtId="168" fontId="132" fillId="0" borderId="10" xfId="1" applyNumberFormat="1" applyFont="1" applyFill="1" applyBorder="1" applyAlignment="1">
      <alignment horizontal="right"/>
    </xf>
    <xf numFmtId="168" fontId="132" fillId="0" borderId="0" xfId="1" applyNumberFormat="1" applyFont="1" applyFill="1" applyBorder="1" applyAlignment="1">
      <alignment horizontal="right"/>
    </xf>
    <xf numFmtId="168" fontId="132" fillId="0" borderId="6" xfId="1" applyNumberFormat="1" applyFont="1" applyFill="1" applyBorder="1" applyAlignment="1">
      <alignment horizontal="right"/>
    </xf>
    <xf numFmtId="168" fontId="132" fillId="0" borderId="12" xfId="1" applyNumberFormat="1" applyFont="1" applyFill="1" applyBorder="1" applyAlignment="1">
      <alignment horizontal="right"/>
    </xf>
    <xf numFmtId="3" fontId="134" fillId="2" borderId="12" xfId="0" applyNumberFormat="1" applyFont="1" applyFill="1" applyBorder="1" applyAlignment="1">
      <alignment horizontal="center" wrapText="1" readingOrder="1"/>
    </xf>
    <xf numFmtId="168" fontId="134" fillId="2" borderId="12" xfId="0" applyNumberFormat="1" applyFont="1" applyFill="1" applyBorder="1" applyAlignment="1">
      <alignment horizontal="center" wrapText="1" readingOrder="1"/>
    </xf>
    <xf numFmtId="3" fontId="132" fillId="2" borderId="7" xfId="1" applyNumberFormat="1" applyFont="1" applyFill="1" applyBorder="1" applyAlignment="1">
      <alignment horizontal="right"/>
    </xf>
    <xf numFmtId="0" fontId="121" fillId="2" borderId="5" xfId="0" applyFont="1" applyFill="1" applyBorder="1" applyAlignment="1">
      <alignment horizontal="center" vertical="top" wrapText="1"/>
    </xf>
    <xf numFmtId="0" fontId="134" fillId="2" borderId="0" xfId="0" applyFont="1" applyFill="1" applyAlignment="1">
      <alignment horizontal="left" vertical="top" wrapText="1"/>
    </xf>
    <xf numFmtId="0" fontId="135" fillId="2" borderId="0" xfId="0" applyFont="1" applyFill="1" applyAlignment="1">
      <alignment horizontal="left" vertical="top" wrapText="1"/>
    </xf>
    <xf numFmtId="0" fontId="119" fillId="0" borderId="0" xfId="0" applyFont="1" applyAlignment="1">
      <alignment horizontal="right" vertical="center" wrapText="1"/>
    </xf>
    <xf numFmtId="0" fontId="118" fillId="0" borderId="0" xfId="0" applyFont="1" applyAlignment="1">
      <alignment horizontal="left" vertical="center"/>
    </xf>
    <xf numFmtId="0" fontId="121" fillId="0" borderId="0" xfId="0" applyFont="1" applyAlignment="1">
      <alignment horizontal="left"/>
    </xf>
    <xf numFmtId="0" fontId="124" fillId="0" borderId="0" xfId="0" applyFont="1" applyAlignment="1">
      <alignment horizontal="left"/>
    </xf>
    <xf numFmtId="0" fontId="121" fillId="0" borderId="0" xfId="0" applyFont="1" applyAlignment="1">
      <alignment horizontal="left" wrapText="1"/>
    </xf>
    <xf numFmtId="0" fontId="123" fillId="0" borderId="0" xfId="0" applyFont="1"/>
    <xf numFmtId="0" fontId="118" fillId="0" borderId="0" xfId="0" applyFont="1" applyAlignment="1">
      <alignment horizontal="left" vertical="center" indent="3"/>
    </xf>
    <xf numFmtId="0" fontId="123" fillId="0" borderId="0" xfId="0" applyFont="1" applyAlignment="1">
      <alignment horizontal="left"/>
    </xf>
    <xf numFmtId="0" fontId="123" fillId="0" borderId="0" xfId="0" applyFont="1" applyAlignment="1">
      <alignment horizontal="right" vertical="top"/>
    </xf>
    <xf numFmtId="0" fontId="118" fillId="0" borderId="0" xfId="0" applyFont="1" applyAlignment="1">
      <alignment horizontal="right"/>
    </xf>
    <xf numFmtId="0" fontId="123" fillId="0" borderId="0" xfId="0" applyFont="1" applyAlignment="1">
      <alignment horizontal="right"/>
    </xf>
    <xf numFmtId="0" fontId="123" fillId="0" borderId="0" xfId="0" applyFont="1" applyAlignment="1">
      <alignment wrapText="1"/>
    </xf>
    <xf numFmtId="0" fontId="124" fillId="0" borderId="0" xfId="0" applyFont="1" applyAlignment="1">
      <alignment wrapText="1"/>
    </xf>
    <xf numFmtId="0" fontId="130" fillId="0" borderId="0" xfId="0" applyFont="1" applyAlignment="1">
      <alignment vertical="center" wrapText="1"/>
    </xf>
    <xf numFmtId="0" fontId="124" fillId="0" borderId="0" xfId="0" applyFont="1" applyAlignment="1">
      <alignment vertical="center" wrapText="1"/>
    </xf>
    <xf numFmtId="0" fontId="123" fillId="0" borderId="0" xfId="0" applyFont="1" applyAlignment="1">
      <alignment horizontal="left" wrapText="1"/>
    </xf>
    <xf numFmtId="0" fontId="119" fillId="0" borderId="0" xfId="0" applyFont="1"/>
    <xf numFmtId="0" fontId="30" fillId="0" borderId="0" xfId="17" applyFont="1" applyAlignment="1">
      <alignment wrapText="1"/>
    </xf>
    <xf numFmtId="0" fontId="56" fillId="0" borderId="0" xfId="17" applyFont="1" applyAlignment="1">
      <alignment horizontal="center" wrapText="1"/>
    </xf>
    <xf numFmtId="0" fontId="91" fillId="0" borderId="0" xfId="17" applyFont="1" applyAlignment="1">
      <alignment horizontal="center" wrapText="1"/>
    </xf>
    <xf numFmtId="0" fontId="123" fillId="0" borderId="0" xfId="17" applyFont="1" applyAlignment="1">
      <alignment wrapText="1"/>
    </xf>
    <xf numFmtId="0" fontId="119" fillId="0" borderId="0" xfId="17" applyFont="1" applyAlignment="1">
      <alignment horizontal="right" wrapText="1"/>
    </xf>
    <xf numFmtId="0" fontId="42" fillId="0" borderId="0" xfId="17" applyFont="1" applyAlignment="1">
      <alignment wrapText="1"/>
    </xf>
    <xf numFmtId="0" fontId="121" fillId="0" borderId="2" xfId="17" applyFont="1" applyBorder="1" applyAlignment="1">
      <alignment horizontal="center" vertical="center" wrapText="1"/>
    </xf>
    <xf numFmtId="0" fontId="119" fillId="0" borderId="15" xfId="17" applyFont="1" applyBorder="1" applyAlignment="1">
      <alignment vertical="center" wrapText="1"/>
    </xf>
    <xf numFmtId="0" fontId="31" fillId="0" borderId="0" xfId="17" applyFont="1" applyAlignment="1">
      <alignment wrapText="1"/>
    </xf>
    <xf numFmtId="167" fontId="121" fillId="0" borderId="5" xfId="17" applyNumberFormat="1" applyFont="1" applyBorder="1" applyAlignment="1">
      <alignment horizontal="center" wrapText="1"/>
    </xf>
    <xf numFmtId="167" fontId="30" fillId="0" borderId="0" xfId="17" applyNumberFormat="1" applyFont="1" applyAlignment="1">
      <alignment wrapText="1"/>
    </xf>
    <xf numFmtId="167" fontId="121" fillId="0" borderId="16" xfId="17" applyNumberFormat="1" applyFont="1" applyBorder="1" applyAlignment="1">
      <alignment horizontal="center" wrapText="1"/>
    </xf>
    <xf numFmtId="167" fontId="121" fillId="0" borderId="13" xfId="17" applyNumberFormat="1" applyFont="1" applyBorder="1" applyAlignment="1">
      <alignment horizontal="center" wrapText="1"/>
    </xf>
    <xf numFmtId="0" fontId="92" fillId="0" borderId="0" xfId="17" applyFont="1" applyAlignment="1">
      <alignment wrapText="1"/>
    </xf>
    <xf numFmtId="0" fontId="118" fillId="0" borderId="0" xfId="17" applyFont="1" applyAlignment="1">
      <alignment wrapText="1"/>
    </xf>
    <xf numFmtId="0" fontId="1" fillId="0" borderId="0" xfId="17" applyFont="1" applyAlignment="1">
      <alignment wrapText="1"/>
    </xf>
    <xf numFmtId="0" fontId="114" fillId="0" borderId="0" xfId="17" applyFont="1" applyAlignment="1">
      <alignment wrapText="1"/>
    </xf>
    <xf numFmtId="0" fontId="59" fillId="0" borderId="0" xfId="17" applyFont="1" applyAlignment="1">
      <alignment wrapText="1"/>
    </xf>
    <xf numFmtId="0" fontId="123" fillId="0" borderId="0" xfId="17" applyFont="1" applyAlignment="1">
      <alignment horizontal="right" vertical="top" wrapText="1"/>
    </xf>
    <xf numFmtId="0" fontId="93" fillId="0" borderId="0" xfId="17" applyFont="1" applyAlignment="1">
      <alignment wrapText="1"/>
    </xf>
    <xf numFmtId="3" fontId="133" fillId="0" borderId="0" xfId="0" applyNumberFormat="1" applyFont="1" applyAlignment="1">
      <alignment vertical="center" wrapText="1"/>
    </xf>
    <xf numFmtId="0" fontId="132" fillId="0" borderId="0" xfId="0" applyFont="1" applyAlignment="1">
      <alignment vertical="top" wrapText="1"/>
    </xf>
    <xf numFmtId="0" fontId="121" fillId="0" borderId="12" xfId="0" applyFont="1" applyBorder="1" applyAlignment="1">
      <alignment horizontal="left" vertical="center" wrapText="1" indent="1"/>
    </xf>
    <xf numFmtId="3" fontId="120" fillId="0" borderId="13" xfId="0" applyNumberFormat="1" applyFont="1" applyBorder="1" applyAlignment="1">
      <alignment horizontal="right" vertical="center" wrapText="1" indent="1"/>
    </xf>
    <xf numFmtId="3" fontId="121" fillId="0" borderId="0" xfId="0" applyNumberFormat="1" applyFont="1"/>
    <xf numFmtId="168" fontId="119" fillId="0" borderId="0" xfId="0" applyNumberFormat="1" applyFont="1"/>
    <xf numFmtId="0" fontId="132" fillId="0" borderId="5" xfId="0" applyFont="1" applyBorder="1" applyAlignment="1">
      <alignment horizontal="right" vertical="center" wrapText="1" indent="1"/>
    </xf>
    <xf numFmtId="167" fontId="121" fillId="0" borderId="0" xfId="0" applyNumberFormat="1" applyFont="1"/>
    <xf numFmtId="0" fontId="121" fillId="0" borderId="5" xfId="0" applyFont="1" applyBorder="1" applyAlignment="1">
      <alignment horizontal="right" vertical="center" indent="1"/>
    </xf>
    <xf numFmtId="3" fontId="122" fillId="0" borderId="0" xfId="0" applyNumberFormat="1" applyFont="1" applyAlignment="1">
      <alignment horizontal="left" vertical="center" wrapText="1" indent="1"/>
    </xf>
    <xf numFmtId="0" fontId="121" fillId="0" borderId="0" xfId="0" applyFont="1" applyAlignment="1">
      <alignment horizontal="left" vertical="center" wrapText="1" indent="2"/>
    </xf>
    <xf numFmtId="0" fontId="121" fillId="0" borderId="16" xfId="0" applyFont="1" applyBorder="1" applyAlignment="1">
      <alignment horizontal="right" vertical="center" indent="1"/>
    </xf>
    <xf numFmtId="0" fontId="131" fillId="0" borderId="12" xfId="0" applyFont="1" applyBorder="1" applyAlignment="1">
      <alignment vertical="center" wrapText="1"/>
    </xf>
    <xf numFmtId="172" fontId="121" fillId="0" borderId="0" xfId="0" applyNumberFormat="1" applyFont="1"/>
    <xf numFmtId="3" fontId="121" fillId="0" borderId="0" xfId="0" applyNumberFormat="1" applyFont="1" applyAlignment="1">
      <alignment vertical="top"/>
    </xf>
    <xf numFmtId="167" fontId="119" fillId="0" borderId="0" xfId="0" applyNumberFormat="1" applyFont="1" applyAlignment="1">
      <alignment vertical="top"/>
    </xf>
    <xf numFmtId="0" fontId="10" fillId="0" borderId="0" xfId="2" applyFont="1" applyAlignment="1">
      <alignment wrapText="1"/>
    </xf>
    <xf numFmtId="0" fontId="9" fillId="0" borderId="0" xfId="2" applyAlignment="1">
      <alignment wrapText="1"/>
    </xf>
    <xf numFmtId="0" fontId="22" fillId="0" borderId="0" xfId="2" applyFont="1" applyAlignment="1">
      <alignment wrapText="1"/>
    </xf>
    <xf numFmtId="0" fontId="21" fillId="0" borderId="0" xfId="2" applyFont="1" applyAlignment="1">
      <alignment wrapText="1"/>
    </xf>
    <xf numFmtId="0" fontId="18" fillId="0" borderId="0" xfId="2" applyFont="1" applyAlignment="1">
      <alignment wrapText="1"/>
    </xf>
    <xf numFmtId="0" fontId="19" fillId="0" borderId="0" xfId="2" applyFont="1" applyAlignment="1">
      <alignment wrapText="1"/>
    </xf>
    <xf numFmtId="0" fontId="11" fillId="0" borderId="0" xfId="2" applyFont="1" applyAlignment="1">
      <alignment wrapText="1"/>
    </xf>
    <xf numFmtId="0" fontId="20" fillId="0" borderId="0" xfId="2" applyFont="1" applyAlignment="1">
      <alignment wrapText="1"/>
    </xf>
    <xf numFmtId="0" fontId="121" fillId="2" borderId="0" xfId="0" applyFont="1" applyFill="1"/>
    <xf numFmtId="0" fontId="121" fillId="2" borderId="0" xfId="0" applyFont="1" applyFill="1" applyAlignment="1">
      <alignment horizontal="left"/>
    </xf>
    <xf numFmtId="168" fontId="132" fillId="2" borderId="0" xfId="0" applyNumberFormat="1" applyFont="1" applyFill="1" applyAlignment="1">
      <alignment horizontal="left" vertical="top"/>
    </xf>
    <xf numFmtId="168" fontId="132" fillId="2" borderId="0" xfId="0" applyNumberFormat="1" applyFont="1" applyFill="1" applyAlignment="1">
      <alignment horizontal="left" vertical="top" wrapText="1"/>
    </xf>
    <xf numFmtId="0" fontId="136" fillId="2" borderId="11" xfId="0" applyFont="1" applyFill="1" applyBorder="1" applyAlignment="1">
      <alignment horizontal="left" wrapText="1" readingOrder="1"/>
    </xf>
    <xf numFmtId="0" fontId="134" fillId="2" borderId="7" xfId="0" applyFont="1" applyFill="1" applyBorder="1" applyAlignment="1">
      <alignment horizontal="left" wrapText="1" readingOrder="1"/>
    </xf>
    <xf numFmtId="0" fontId="66" fillId="0" borderId="0" xfId="0" applyFont="1"/>
    <xf numFmtId="0" fontId="1" fillId="0" borderId="0" xfId="0" applyFont="1"/>
    <xf numFmtId="0" fontId="41" fillId="0" borderId="0" xfId="0" applyFont="1" applyAlignment="1">
      <alignment horizontal="center"/>
    </xf>
    <xf numFmtId="3" fontId="79" fillId="2" borderId="0" xfId="0" applyNumberFormat="1" applyFont="1" applyFill="1" applyAlignment="1">
      <alignment horizontal="right" vertical="center" wrapText="1" readingOrder="1"/>
    </xf>
    <xf numFmtId="173" fontId="0" fillId="0" borderId="0" xfId="0" applyNumberFormat="1"/>
    <xf numFmtId="0" fontId="131" fillId="0" borderId="0" xfId="0" applyFont="1" applyAlignment="1">
      <alignment horizontal="center"/>
    </xf>
    <xf numFmtId="3" fontId="136" fillId="2" borderId="0" xfId="0" applyNumberFormat="1" applyFont="1" applyFill="1" applyAlignment="1">
      <alignment horizontal="center" wrapText="1" readingOrder="1"/>
    </xf>
    <xf numFmtId="168" fontId="136" fillId="2" borderId="0" xfId="0" applyNumberFormat="1" applyFont="1" applyFill="1" applyAlignment="1">
      <alignment horizontal="center" wrapText="1" readingOrder="1"/>
    </xf>
    <xf numFmtId="0" fontId="100" fillId="0" borderId="0" xfId="0" applyFont="1"/>
    <xf numFmtId="0" fontId="101" fillId="0" borderId="0" xfId="0" applyFont="1"/>
    <xf numFmtId="0" fontId="134" fillId="2" borderId="4" xfId="0" applyFont="1" applyFill="1" applyBorder="1" applyAlignment="1">
      <alignment horizontal="center" vertical="center" wrapText="1" readingOrder="1"/>
    </xf>
    <xf numFmtId="0" fontId="135" fillId="2" borderId="15" xfId="0" applyFont="1" applyFill="1" applyBorder="1" applyAlignment="1">
      <alignment horizontal="center" vertical="center" wrapText="1" readingOrder="1"/>
    </xf>
    <xf numFmtId="0" fontId="119" fillId="0" borderId="10" xfId="0" applyFont="1" applyBorder="1" applyAlignment="1">
      <alignment readingOrder="1"/>
    </xf>
    <xf numFmtId="0" fontId="119" fillId="0" borderId="10" xfId="0" applyFont="1" applyBorder="1" applyAlignment="1">
      <alignment wrapText="1" readingOrder="1"/>
    </xf>
    <xf numFmtId="0" fontId="131" fillId="0" borderId="6" xfId="0" applyFont="1" applyBorder="1" applyAlignment="1">
      <alignment readingOrder="1"/>
    </xf>
    <xf numFmtId="0" fontId="39" fillId="2" borderId="0" xfId="0" applyFont="1" applyFill="1" applyAlignment="1">
      <alignment horizontal="center" vertical="center" wrapText="1"/>
    </xf>
    <xf numFmtId="0" fontId="31" fillId="2" borderId="0" xfId="0" applyFont="1" applyFill="1"/>
    <xf numFmtId="0" fontId="5" fillId="2" borderId="0" xfId="0" applyFont="1" applyFill="1"/>
    <xf numFmtId="0" fontId="121" fillId="2" borderId="2" xfId="0" applyFont="1" applyFill="1" applyBorder="1" applyAlignment="1">
      <alignment horizontal="center" vertical="center" wrapText="1"/>
    </xf>
    <xf numFmtId="0" fontId="121" fillId="2" borderId="2" xfId="0" applyFont="1" applyFill="1" applyBorder="1" applyAlignment="1">
      <alignment horizontal="center" textRotation="90"/>
    </xf>
    <xf numFmtId="3" fontId="0" fillId="2" borderId="0" xfId="0" applyNumberFormat="1" applyFill="1"/>
    <xf numFmtId="3" fontId="7" fillId="2" borderId="0" xfId="0" applyNumberFormat="1" applyFont="1" applyFill="1"/>
    <xf numFmtId="0" fontId="7" fillId="2" borderId="0" xfId="0" applyFont="1" applyFill="1"/>
    <xf numFmtId="0" fontId="30" fillId="2" borderId="0" xfId="0" applyFont="1" applyFill="1" applyAlignment="1">
      <alignment horizontal="center"/>
    </xf>
    <xf numFmtId="0" fontId="121" fillId="2" borderId="0" xfId="0" applyFont="1" applyFill="1" applyAlignment="1">
      <alignment vertical="center" wrapText="1"/>
    </xf>
    <xf numFmtId="0" fontId="119" fillId="2" borderId="16" xfId="0" applyFont="1" applyFill="1" applyBorder="1" applyAlignment="1">
      <alignment horizontal="center" vertical="top" wrapText="1"/>
    </xf>
    <xf numFmtId="0" fontId="118" fillId="0" borderId="0" xfId="0" applyFont="1" applyAlignment="1">
      <alignment horizontal="left" vertical="top" wrapText="1"/>
    </xf>
    <xf numFmtId="0" fontId="118" fillId="0" borderId="0" xfId="0" applyFont="1"/>
    <xf numFmtId="0" fontId="134" fillId="0" borderId="9" xfId="0" applyFont="1" applyBorder="1" applyAlignment="1">
      <alignment horizontal="center"/>
    </xf>
    <xf numFmtId="0" fontId="136" fillId="0" borderId="3" xfId="0" applyFont="1" applyBorder="1" applyAlignment="1">
      <alignment horizontal="left" wrapText="1"/>
    </xf>
    <xf numFmtId="3" fontId="121" fillId="0" borderId="8" xfId="0" applyNumberFormat="1" applyFont="1" applyBorder="1" applyAlignment="1">
      <alignment horizontal="right" wrapText="1"/>
    </xf>
    <xf numFmtId="3" fontId="121" fillId="0" borderId="3" xfId="0" applyNumberFormat="1" applyFont="1" applyBorder="1" applyAlignment="1">
      <alignment horizontal="right" wrapText="1"/>
    </xf>
    <xf numFmtId="3" fontId="121" fillId="0" borderId="9" xfId="0" applyNumberFormat="1" applyFont="1" applyBorder="1" applyAlignment="1">
      <alignment horizontal="right"/>
    </xf>
    <xf numFmtId="0" fontId="126" fillId="0" borderId="3" xfId="0" applyFont="1" applyBorder="1" applyAlignment="1">
      <alignment horizontal="left" wrapText="1"/>
    </xf>
    <xf numFmtId="0" fontId="134" fillId="0" borderId="11" xfId="0" applyFont="1" applyBorder="1" applyAlignment="1">
      <alignment horizontal="center" wrapText="1"/>
    </xf>
    <xf numFmtId="0" fontId="136" fillId="0" borderId="0" xfId="0" applyFont="1" applyAlignment="1">
      <alignment horizontal="left" wrapText="1"/>
    </xf>
    <xf numFmtId="3" fontId="121" fillId="0" borderId="10" xfId="0" applyNumberFormat="1" applyFont="1" applyBorder="1" applyAlignment="1">
      <alignment horizontal="right" wrapText="1"/>
    </xf>
    <xf numFmtId="3" fontId="121" fillId="0" borderId="0" xfId="0" applyNumberFormat="1" applyFont="1" applyAlignment="1">
      <alignment horizontal="right" wrapText="1"/>
    </xf>
    <xf numFmtId="3" fontId="121" fillId="0" borderId="11" xfId="0" applyNumberFormat="1" applyFont="1" applyBorder="1" applyAlignment="1">
      <alignment horizontal="right"/>
    </xf>
    <xf numFmtId="0" fontId="126" fillId="0" borderId="0" xfId="0" applyFont="1" applyAlignment="1">
      <alignment horizontal="left" wrapText="1"/>
    </xf>
    <xf numFmtId="0" fontId="134" fillId="0" borderId="11" xfId="0" applyFont="1" applyBorder="1" applyAlignment="1">
      <alignment horizontal="center"/>
    </xf>
    <xf numFmtId="3" fontId="121" fillId="0" borderId="10" xfId="0" applyNumberFormat="1" applyFont="1" applyBorder="1" applyAlignment="1">
      <alignment horizontal="right"/>
    </xf>
    <xf numFmtId="3" fontId="121" fillId="0" borderId="0" xfId="0" applyNumberFormat="1" applyFont="1" applyAlignment="1">
      <alignment horizontal="right"/>
    </xf>
    <xf numFmtId="0" fontId="134" fillId="0" borderId="0" xfId="0" applyFont="1" applyAlignment="1">
      <alignment horizontal="left" wrapText="1"/>
    </xf>
    <xf numFmtId="3" fontId="132" fillId="0" borderId="10" xfId="0" applyNumberFormat="1" applyFont="1" applyBorder="1" applyAlignment="1">
      <alignment horizontal="right"/>
    </xf>
    <xf numFmtId="3" fontId="132" fillId="0" borderId="0" xfId="0" applyNumberFormat="1" applyFont="1" applyAlignment="1">
      <alignment horizontal="right"/>
    </xf>
    <xf numFmtId="3" fontId="132" fillId="0" borderId="11" xfId="0" applyNumberFormat="1" applyFont="1" applyBorder="1" applyAlignment="1">
      <alignment horizontal="right"/>
    </xf>
    <xf numFmtId="0" fontId="135" fillId="0" borderId="0" xfId="0" applyFont="1" applyAlignment="1">
      <alignment horizontal="left" wrapText="1"/>
    </xf>
    <xf numFmtId="0" fontId="121" fillId="0" borderId="11" xfId="0" applyFont="1" applyBorder="1"/>
    <xf numFmtId="3" fontId="121" fillId="0" borderId="11" xfId="0" applyNumberFormat="1" applyFont="1" applyBorder="1" applyAlignment="1">
      <alignment horizontal="right" wrapText="1"/>
    </xf>
    <xf numFmtId="0" fontId="132" fillId="0" borderId="7" xfId="0" applyFont="1" applyBorder="1"/>
    <xf numFmtId="0" fontId="134" fillId="0" borderId="12" xfId="0" applyFont="1" applyBorder="1" applyAlignment="1">
      <alignment horizontal="left" wrapText="1"/>
    </xf>
    <xf numFmtId="3" fontId="132" fillId="0" borderId="6" xfId="0" applyNumberFormat="1" applyFont="1" applyBorder="1" applyAlignment="1">
      <alignment horizontal="right"/>
    </xf>
    <xf numFmtId="3" fontId="132" fillId="0" borderId="12" xfId="0" applyNumberFormat="1" applyFont="1" applyBorder="1" applyAlignment="1">
      <alignment horizontal="right"/>
    </xf>
    <xf numFmtId="3" fontId="132" fillId="0" borderId="7" xfId="0" applyNumberFormat="1" applyFont="1" applyBorder="1" applyAlignment="1">
      <alignment horizontal="right" wrapText="1"/>
    </xf>
    <xf numFmtId="0" fontId="135" fillId="0" borderId="12" xfId="0" applyFont="1" applyBorder="1" applyAlignment="1">
      <alignment horizontal="left" wrapText="1"/>
    </xf>
    <xf numFmtId="167" fontId="121" fillId="0" borderId="8" xfId="0" applyNumberFormat="1" applyFont="1" applyBorder="1" applyAlignment="1">
      <alignment horizontal="center" wrapText="1"/>
    </xf>
    <xf numFmtId="167" fontId="121" fillId="0" borderId="9" xfId="0" applyNumberFormat="1" applyFont="1" applyBorder="1" applyAlignment="1">
      <alignment horizontal="center" wrapText="1"/>
    </xf>
    <xf numFmtId="167" fontId="121" fillId="0" borderId="10" xfId="0" applyNumberFormat="1" applyFont="1" applyBorder="1" applyAlignment="1">
      <alignment horizontal="center" wrapText="1"/>
    </xf>
    <xf numFmtId="167" fontId="121" fillId="0" borderId="11" xfId="0" applyNumberFormat="1" applyFont="1" applyBorder="1" applyAlignment="1">
      <alignment horizontal="center"/>
    </xf>
    <xf numFmtId="167" fontId="121" fillId="0" borderId="10" xfId="0" applyNumberFormat="1" applyFont="1" applyBorder="1" applyAlignment="1">
      <alignment horizontal="center"/>
    </xf>
    <xf numFmtId="168" fontId="121" fillId="0" borderId="10" xfId="0" applyNumberFormat="1" applyFont="1" applyBorder="1" applyAlignment="1">
      <alignment horizontal="center"/>
    </xf>
    <xf numFmtId="168" fontId="121" fillId="0" borderId="11" xfId="0" applyNumberFormat="1" applyFont="1" applyBorder="1" applyAlignment="1">
      <alignment horizontal="center"/>
    </xf>
    <xf numFmtId="168" fontId="132" fillId="0" borderId="10" xfId="0" applyNumberFormat="1" applyFont="1" applyBorder="1" applyAlignment="1">
      <alignment horizontal="center"/>
    </xf>
    <xf numFmtId="168" fontId="132" fillId="0" borderId="11" xfId="0" applyNumberFormat="1" applyFont="1" applyBorder="1" applyAlignment="1">
      <alignment horizontal="center"/>
    </xf>
    <xf numFmtId="168" fontId="121" fillId="0" borderId="11" xfId="0" applyNumberFormat="1" applyFont="1" applyBorder="1" applyAlignment="1">
      <alignment horizontal="center" wrapText="1"/>
    </xf>
    <xf numFmtId="168" fontId="132" fillId="0" borderId="6" xfId="0" applyNumberFormat="1" applyFont="1" applyBorder="1" applyAlignment="1">
      <alignment horizontal="center"/>
    </xf>
    <xf numFmtId="168" fontId="132" fillId="0" borderId="7" xfId="0" applyNumberFormat="1" applyFont="1" applyBorder="1" applyAlignment="1">
      <alignment horizontal="center" wrapText="1"/>
    </xf>
    <xf numFmtId="0" fontId="121" fillId="0" borderId="5" xfId="0" applyFont="1" applyBorder="1" applyAlignment="1">
      <alignment horizontal="center" vertical="top" wrapText="1"/>
    </xf>
    <xf numFmtId="0" fontId="131" fillId="2" borderId="2" xfId="0" applyFont="1" applyFill="1" applyBorder="1" applyAlignment="1">
      <alignment wrapText="1"/>
    </xf>
    <xf numFmtId="3" fontId="121" fillId="2" borderId="2" xfId="0" applyNumberFormat="1" applyFont="1" applyFill="1" applyBorder="1" applyAlignment="1">
      <alignment horizontal="right"/>
    </xf>
    <xf numFmtId="3" fontId="132" fillId="2" borderId="2" xfId="0" applyNumberFormat="1" applyFont="1" applyFill="1" applyBorder="1" applyAlignment="1">
      <alignment horizontal="right"/>
    </xf>
    <xf numFmtId="0" fontId="121" fillId="2" borderId="2" xfId="0" applyFont="1" applyFill="1" applyBorder="1" applyAlignment="1">
      <alignment horizontal="center"/>
    </xf>
    <xf numFmtId="0" fontId="121" fillId="2" borderId="2" xfId="0" applyFont="1" applyFill="1" applyBorder="1" applyAlignment="1">
      <alignment wrapText="1"/>
    </xf>
    <xf numFmtId="0" fontId="132" fillId="2" borderId="2" xfId="0" applyFont="1" applyFill="1" applyBorder="1" applyAlignment="1">
      <alignment horizontal="center"/>
    </xf>
    <xf numFmtId="0" fontId="132" fillId="2" borderId="2" xfId="0" applyFont="1" applyFill="1" applyBorder="1" applyAlignment="1">
      <alignment wrapText="1"/>
    </xf>
    <xf numFmtId="0" fontId="121" fillId="2" borderId="2" xfId="0" applyFont="1" applyFill="1" applyBorder="1" applyAlignment="1">
      <alignment horizontal="left" wrapText="1"/>
    </xf>
    <xf numFmtId="0" fontId="121" fillId="0" borderId="0" xfId="0" applyFont="1" applyAlignment="1">
      <alignment horizontal="center" wrapText="1"/>
    </xf>
    <xf numFmtId="0" fontId="124" fillId="0" borderId="0" xfId="0" applyFont="1"/>
    <xf numFmtId="0" fontId="130" fillId="0" borderId="0" xfId="0" applyFont="1" applyAlignment="1">
      <alignment horizontal="left" vertical="center" indent="3"/>
    </xf>
    <xf numFmtId="0" fontId="124" fillId="0" borderId="0" xfId="0" applyFont="1" applyAlignment="1">
      <alignment horizontal="left" wrapText="1"/>
    </xf>
    <xf numFmtId="0" fontId="130" fillId="0" borderId="0" xfId="0" applyFont="1" applyAlignment="1">
      <alignment horizontal="left"/>
    </xf>
    <xf numFmtId="0" fontId="120" fillId="0" borderId="5" xfId="0" applyFont="1" applyBorder="1" applyAlignment="1">
      <alignment horizontal="center" wrapText="1"/>
    </xf>
    <xf numFmtId="3" fontId="121" fillId="0" borderId="3" xfId="0" applyNumberFormat="1" applyFont="1" applyBorder="1" applyAlignment="1">
      <alignment horizontal="right"/>
    </xf>
    <xf numFmtId="0" fontId="120" fillId="0" borderId="16" xfId="0" applyFont="1" applyBorder="1" applyAlignment="1">
      <alignment horizontal="center" wrapText="1"/>
    </xf>
    <xf numFmtId="0" fontId="120" fillId="0" borderId="0" xfId="0" applyFont="1" applyAlignment="1">
      <alignment wrapText="1"/>
    </xf>
    <xf numFmtId="0" fontId="122" fillId="0" borderId="0" xfId="0" applyFont="1" applyAlignment="1">
      <alignment horizontal="left" wrapText="1"/>
    </xf>
    <xf numFmtId="0" fontId="120" fillId="0" borderId="16" xfId="0" applyFont="1" applyBorder="1" applyAlignment="1">
      <alignment horizontal="center"/>
    </xf>
    <xf numFmtId="166" fontId="121" fillId="0" borderId="0" xfId="1" applyNumberFormat="1" applyFont="1" applyFill="1" applyBorder="1" applyAlignment="1">
      <alignment horizontal="right"/>
    </xf>
    <xf numFmtId="166" fontId="121" fillId="0" borderId="11" xfId="1" applyNumberFormat="1" applyFont="1" applyFill="1" applyBorder="1" applyAlignment="1">
      <alignment horizontal="right"/>
    </xf>
    <xf numFmtId="168" fontId="121" fillId="0" borderId="0" xfId="0" applyNumberFormat="1" applyFont="1" applyAlignment="1">
      <alignment horizontal="right"/>
    </xf>
    <xf numFmtId="168" fontId="121" fillId="0" borderId="11" xfId="0" applyNumberFormat="1" applyFont="1" applyBorder="1" applyAlignment="1">
      <alignment horizontal="right"/>
    </xf>
    <xf numFmtId="0" fontId="121" fillId="0" borderId="0" xfId="0" applyFont="1" applyAlignment="1">
      <alignment horizontal="right"/>
    </xf>
    <xf numFmtId="4" fontId="121" fillId="0" borderId="0" xfId="0" applyNumberFormat="1" applyFont="1" applyAlignment="1">
      <alignment horizontal="right"/>
    </xf>
    <xf numFmtId="4" fontId="121" fillId="0" borderId="11" xfId="0" applyNumberFormat="1" applyFont="1" applyBorder="1" applyAlignment="1">
      <alignment horizontal="right"/>
    </xf>
    <xf numFmtId="0" fontId="120" fillId="0" borderId="13" xfId="0" applyFont="1" applyBorder="1" applyAlignment="1">
      <alignment horizontal="center" wrapText="1"/>
    </xf>
    <xf numFmtId="4" fontId="121" fillId="0" borderId="12" xfId="0" applyNumberFormat="1" applyFont="1" applyBorder="1" applyAlignment="1">
      <alignment horizontal="right"/>
    </xf>
    <xf numFmtId="4" fontId="121" fillId="0" borderId="7" xfId="0" applyNumberFormat="1" applyFont="1" applyBorder="1" applyAlignment="1">
      <alignment horizontal="right"/>
    </xf>
    <xf numFmtId="0" fontId="132" fillId="0" borderId="3" xfId="0" applyFont="1" applyBorder="1" applyAlignment="1">
      <alignment horizontal="left" wrapText="1"/>
    </xf>
    <xf numFmtId="0" fontId="132" fillId="0" borderId="8" xfId="0" applyFont="1" applyBorder="1" applyAlignment="1">
      <alignment horizontal="right" wrapText="1"/>
    </xf>
    <xf numFmtId="0" fontId="132" fillId="0" borderId="3" xfId="0" applyFont="1" applyBorder="1" applyAlignment="1">
      <alignment horizontal="right" wrapText="1"/>
    </xf>
    <xf numFmtId="0" fontId="132" fillId="0" borderId="9" xfId="0" applyFont="1" applyBorder="1" applyAlignment="1">
      <alignment horizontal="right" wrapText="1"/>
    </xf>
    <xf numFmtId="0" fontId="131" fillId="0" borderId="3" xfId="0" applyFont="1" applyBorder="1" applyAlignment="1">
      <alignment horizontal="left" wrapText="1"/>
    </xf>
    <xf numFmtId="3" fontId="132" fillId="0" borderId="11" xfId="0" applyNumberFormat="1" applyFont="1" applyBorder="1" applyAlignment="1">
      <alignment horizontal="right" wrapText="1"/>
    </xf>
    <xf numFmtId="0" fontId="119" fillId="0" borderId="0" xfId="0" applyFont="1" applyAlignment="1">
      <alignment horizontal="left" wrapText="1"/>
    </xf>
    <xf numFmtId="0" fontId="132" fillId="0" borderId="0" xfId="0" applyFont="1" applyAlignment="1">
      <alignment horizontal="left" wrapText="1"/>
    </xf>
    <xf numFmtId="0" fontId="121" fillId="0" borderId="10" xfId="0" applyFont="1" applyBorder="1" applyAlignment="1">
      <alignment horizontal="right" wrapText="1"/>
    </xf>
    <xf numFmtId="0" fontId="121" fillId="0" borderId="0" xfId="0" applyFont="1" applyAlignment="1">
      <alignment horizontal="right" wrapText="1"/>
    </xf>
    <xf numFmtId="0" fontId="132" fillId="0" borderId="11" xfId="0" applyFont="1" applyBorder="1" applyAlignment="1">
      <alignment horizontal="right" wrapText="1"/>
    </xf>
    <xf numFmtId="0" fontId="131" fillId="0" borderId="0" xfId="0" applyFont="1" applyAlignment="1">
      <alignment horizontal="left" wrapText="1"/>
    </xf>
    <xf numFmtId="0" fontId="132" fillId="0" borderId="12" xfId="0" applyFont="1" applyBorder="1" applyAlignment="1">
      <alignment horizontal="left" wrapText="1"/>
    </xf>
    <xf numFmtId="3" fontId="132" fillId="0" borderId="6" xfId="0" applyNumberFormat="1" applyFont="1" applyBorder="1" applyAlignment="1">
      <alignment horizontal="right" wrapText="1"/>
    </xf>
    <xf numFmtId="3" fontId="132" fillId="0" borderId="12" xfId="0" applyNumberFormat="1" applyFont="1" applyBorder="1" applyAlignment="1">
      <alignment horizontal="right" wrapText="1"/>
    </xf>
    <xf numFmtId="0" fontId="131" fillId="0" borderId="12" xfId="0" applyFont="1" applyBorder="1" applyAlignment="1">
      <alignment horizontal="left" wrapText="1"/>
    </xf>
    <xf numFmtId="3" fontId="132" fillId="0" borderId="10" xfId="0" applyNumberFormat="1" applyFont="1" applyBorder="1" applyAlignment="1">
      <alignment horizontal="right" wrapText="1"/>
    </xf>
    <xf numFmtId="3" fontId="132" fillId="0" borderId="0" xfId="0" applyNumberFormat="1" applyFont="1" applyAlignment="1">
      <alignment horizontal="right" wrapText="1"/>
    </xf>
    <xf numFmtId="0" fontId="121" fillId="0" borderId="6" xfId="0" applyFont="1" applyBorder="1" applyAlignment="1">
      <alignment horizontal="right" wrapText="1"/>
    </xf>
    <xf numFmtId="0" fontId="121" fillId="0" borderId="12" xfId="0" applyFont="1" applyBorder="1" applyAlignment="1">
      <alignment horizontal="right" wrapText="1"/>
    </xf>
    <xf numFmtId="0" fontId="131" fillId="0" borderId="8" xfId="0" applyFont="1" applyBorder="1" applyAlignment="1">
      <alignment horizontal="right" wrapText="1"/>
    </xf>
    <xf numFmtId="0" fontId="131" fillId="0" borderId="3" xfId="0" applyFont="1" applyBorder="1" applyAlignment="1">
      <alignment horizontal="right" wrapText="1"/>
    </xf>
    <xf numFmtId="0" fontId="131" fillId="0" borderId="9" xfId="0" applyFont="1" applyBorder="1" applyAlignment="1">
      <alignment horizontal="right" wrapText="1"/>
    </xf>
    <xf numFmtId="0" fontId="132" fillId="0" borderId="3" xfId="0" applyFont="1" applyBorder="1" applyAlignment="1">
      <alignment wrapText="1"/>
    </xf>
    <xf numFmtId="0" fontId="132" fillId="0" borderId="0" xfId="0" applyFont="1" applyAlignment="1">
      <alignment horizontal="right" wrapText="1"/>
    </xf>
    <xf numFmtId="0" fontId="131" fillId="0" borderId="8" xfId="0" applyFont="1" applyBorder="1" applyAlignment="1">
      <alignment wrapText="1"/>
    </xf>
    <xf numFmtId="3" fontId="121" fillId="0" borderId="0" xfId="0" applyNumberFormat="1" applyFont="1" applyAlignment="1">
      <alignment wrapText="1"/>
    </xf>
    <xf numFmtId="0" fontId="119" fillId="0" borderId="10" xfId="0" applyFont="1" applyBorder="1" applyAlignment="1">
      <alignment wrapText="1"/>
    </xf>
    <xf numFmtId="0" fontId="131" fillId="0" borderId="10" xfId="0" applyFont="1" applyBorder="1" applyAlignment="1">
      <alignment wrapText="1"/>
    </xf>
    <xf numFmtId="3" fontId="132" fillId="0" borderId="12" xfId="0" applyNumberFormat="1" applyFont="1" applyBorder="1" applyAlignment="1">
      <alignment wrapText="1"/>
    </xf>
    <xf numFmtId="0" fontId="132" fillId="0" borderId="8" xfId="0" applyFont="1" applyBorder="1" applyAlignment="1">
      <alignment wrapText="1"/>
    </xf>
    <xf numFmtId="0" fontId="132" fillId="0" borderId="9" xfId="0" applyFont="1" applyBorder="1" applyAlignment="1">
      <alignment wrapText="1"/>
    </xf>
    <xf numFmtId="3" fontId="132" fillId="0" borderId="11" xfId="0" applyNumberFormat="1" applyFont="1" applyBorder="1" applyAlignment="1">
      <alignment wrapText="1"/>
    </xf>
    <xf numFmtId="0" fontId="121" fillId="0" borderId="8" xfId="0" applyFont="1" applyBorder="1" applyAlignment="1">
      <alignment horizontal="right" wrapText="1"/>
    </xf>
    <xf numFmtId="0" fontId="121" fillId="0" borderId="3" xfId="0" applyFont="1" applyBorder="1" applyAlignment="1">
      <alignment horizontal="right" wrapText="1"/>
    </xf>
    <xf numFmtId="0" fontId="121" fillId="0" borderId="9" xfId="0" applyFont="1" applyBorder="1" applyAlignment="1">
      <alignment horizontal="right" wrapText="1"/>
    </xf>
    <xf numFmtId="0" fontId="121" fillId="0" borderId="9" xfId="0" applyFont="1" applyBorder="1" applyAlignment="1">
      <alignment horizontal="center"/>
    </xf>
    <xf numFmtId="0" fontId="121" fillId="0" borderId="11" xfId="0" applyFont="1" applyBorder="1" applyAlignment="1">
      <alignment horizontal="center" wrapText="1"/>
    </xf>
    <xf numFmtId="0" fontId="134" fillId="0" borderId="16" xfId="0" applyFont="1" applyBorder="1" applyAlignment="1">
      <alignment wrapText="1"/>
    </xf>
    <xf numFmtId="0" fontId="121" fillId="0" borderId="11" xfId="0" applyFont="1" applyBorder="1" applyAlignment="1">
      <alignment horizontal="left"/>
    </xf>
    <xf numFmtId="0" fontId="121" fillId="0" borderId="16" xfId="0" applyFont="1" applyBorder="1" applyAlignment="1">
      <alignment horizontal="left" wrapText="1"/>
    </xf>
    <xf numFmtId="0" fontId="134" fillId="0" borderId="9" xfId="0" applyFont="1" applyBorder="1" applyAlignment="1">
      <alignment wrapText="1"/>
    </xf>
    <xf numFmtId="3" fontId="132" fillId="0" borderId="8" xfId="0" applyNumberFormat="1" applyFont="1" applyBorder="1" applyAlignment="1">
      <alignment horizontal="right"/>
    </xf>
    <xf numFmtId="3" fontId="132" fillId="0" borderId="3" xfId="0" applyNumberFormat="1" applyFont="1" applyBorder="1" applyAlignment="1">
      <alignment horizontal="right"/>
    </xf>
    <xf numFmtId="3" fontId="132" fillId="0" borderId="9" xfId="0" applyNumberFormat="1" applyFont="1" applyBorder="1" applyAlignment="1">
      <alignment horizontal="right"/>
    </xf>
    <xf numFmtId="0" fontId="135" fillId="0" borderId="3" xfId="0" applyFont="1" applyBorder="1" applyAlignment="1">
      <alignment horizontal="left" wrapText="1"/>
    </xf>
    <xf numFmtId="0" fontId="121" fillId="0" borderId="11" xfId="0" applyFont="1" applyBorder="1" applyAlignment="1">
      <alignment horizontal="left" wrapText="1"/>
    </xf>
    <xf numFmtId="0" fontId="134" fillId="0" borderId="11" xfId="0" applyFont="1" applyBorder="1" applyAlignment="1">
      <alignment wrapText="1"/>
    </xf>
    <xf numFmtId="0" fontId="121" fillId="0" borderId="7" xfId="0" applyFont="1" applyBorder="1"/>
    <xf numFmtId="0" fontId="121" fillId="0" borderId="6" xfId="0" applyFont="1" applyBorder="1" applyAlignment="1">
      <alignment horizontal="left" wrapText="1"/>
    </xf>
    <xf numFmtId="3" fontId="121" fillId="0" borderId="6" xfId="0" applyNumberFormat="1" applyFont="1" applyBorder="1" applyAlignment="1">
      <alignment horizontal="right"/>
    </xf>
    <xf numFmtId="3" fontId="121" fillId="0" borderId="12" xfId="0" applyNumberFormat="1" applyFont="1" applyBorder="1" applyAlignment="1">
      <alignment horizontal="right"/>
    </xf>
    <xf numFmtId="3" fontId="121" fillId="0" borderId="7" xfId="0" applyNumberFormat="1" applyFont="1" applyBorder="1" applyAlignment="1">
      <alignment horizontal="right"/>
    </xf>
    <xf numFmtId="0" fontId="119" fillId="0" borderId="12" xfId="0" applyFont="1" applyBorder="1" applyAlignment="1">
      <alignment horizontal="left" wrapText="1"/>
    </xf>
    <xf numFmtId="0" fontId="121" fillId="0" borderId="8" xfId="0" applyFont="1" applyBorder="1" applyAlignment="1">
      <alignment horizontal="center" wrapText="1"/>
    </xf>
    <xf numFmtId="0" fontId="121" fillId="0" borderId="3" xfId="0" applyFont="1" applyBorder="1" applyAlignment="1">
      <alignment horizontal="center" wrapText="1"/>
    </xf>
    <xf numFmtId="0" fontId="121" fillId="0" borderId="9" xfId="0" applyFont="1" applyBorder="1" applyAlignment="1">
      <alignment horizontal="center" wrapText="1"/>
    </xf>
    <xf numFmtId="0" fontId="134" fillId="0" borderId="0" xfId="0" applyFont="1" applyAlignment="1">
      <alignment horizontal="center"/>
    </xf>
    <xf numFmtId="0" fontId="119" fillId="0" borderId="10" xfId="0" applyFont="1" applyBorder="1" applyAlignment="1">
      <alignment horizontal="left" wrapText="1"/>
    </xf>
    <xf numFmtId="0" fontId="134" fillId="0" borderId="10" xfId="0" applyFont="1" applyBorder="1" applyAlignment="1">
      <alignment wrapText="1"/>
    </xf>
    <xf numFmtId="0" fontId="121" fillId="0" borderId="10" xfId="0" applyFont="1" applyBorder="1" applyAlignment="1">
      <alignment horizontal="left" wrapText="1"/>
    </xf>
    <xf numFmtId="168" fontId="121" fillId="0" borderId="0" xfId="0" applyNumberFormat="1" applyFont="1" applyAlignment="1">
      <alignment horizontal="right" wrapText="1"/>
    </xf>
    <xf numFmtId="0" fontId="132" fillId="0" borderId="10" xfId="0" applyFont="1" applyBorder="1" applyAlignment="1">
      <alignment wrapText="1"/>
    </xf>
    <xf numFmtId="0" fontId="118" fillId="0" borderId="0" xfId="0" applyFont="1" applyAlignment="1">
      <alignment horizontal="left" vertical="top"/>
    </xf>
    <xf numFmtId="0" fontId="123" fillId="0" borderId="0" xfId="0" applyFont="1" applyAlignment="1">
      <alignment horizontal="left" vertical="top"/>
    </xf>
    <xf numFmtId="0" fontId="123" fillId="0" borderId="0" xfId="0" applyFont="1" applyAlignment="1">
      <alignment vertical="top"/>
    </xf>
    <xf numFmtId="0" fontId="123" fillId="0" borderId="0" xfId="0" applyFont="1" applyAlignment="1">
      <alignment horizontal="left" vertical="top" wrapText="1"/>
    </xf>
    <xf numFmtId="0" fontId="128" fillId="0" borderId="0" xfId="0" applyFont="1" applyAlignment="1">
      <alignment vertical="top" readingOrder="1"/>
    </xf>
    <xf numFmtId="0" fontId="121" fillId="0" borderId="2" xfId="0" applyFont="1" applyBorder="1" applyAlignment="1">
      <alignment horizontal="center" vertical="center" wrapText="1"/>
    </xf>
    <xf numFmtId="0" fontId="121" fillId="0" borderId="5" xfId="0" applyFont="1" applyBorder="1" applyAlignment="1">
      <alignment horizontal="center" vertical="center" wrapText="1"/>
    </xf>
    <xf numFmtId="0" fontId="134" fillId="2" borderId="2" xfId="0" applyFont="1" applyFill="1" applyBorder="1" applyAlignment="1">
      <alignment horizontal="center" vertical="center" wrapText="1" readingOrder="1"/>
    </xf>
    <xf numFmtId="0" fontId="132" fillId="0" borderId="2" xfId="0" applyFont="1" applyBorder="1" applyAlignment="1">
      <alignment horizontal="center" vertical="center" wrapText="1" readingOrder="1"/>
    </xf>
    <xf numFmtId="0" fontId="132" fillId="0" borderId="15" xfId="0" applyFont="1" applyBorder="1" applyAlignment="1">
      <alignment horizontal="center" vertical="center" wrapText="1" readingOrder="1"/>
    </xf>
    <xf numFmtId="0" fontId="150" fillId="0" borderId="0" xfId="0" applyFont="1"/>
    <xf numFmtId="0" fontId="151" fillId="0" borderId="0" xfId="0" applyFont="1"/>
    <xf numFmtId="0" fontId="155" fillId="0" borderId="0" xfId="0" applyFont="1"/>
    <xf numFmtId="0" fontId="151" fillId="0" borderId="0" xfId="0" applyFont="1" applyAlignment="1">
      <alignment horizontal="left" vertical="center" wrapText="1"/>
    </xf>
    <xf numFmtId="0" fontId="151" fillId="0" borderId="0" xfId="0" applyFont="1" applyAlignment="1">
      <alignment horizontal="left" vertical="center"/>
    </xf>
    <xf numFmtId="0" fontId="146" fillId="2" borderId="0" xfId="0" applyFont="1" applyFill="1" applyAlignment="1">
      <alignment vertical="center" wrapText="1"/>
    </xf>
    <xf numFmtId="49" fontId="158" fillId="0" borderId="0" xfId="0" applyNumberFormat="1" applyFont="1" applyAlignment="1">
      <alignment horizontal="center" vertical="center" wrapText="1"/>
    </xf>
    <xf numFmtId="49" fontId="146" fillId="0" borderId="0" xfId="0" applyNumberFormat="1" applyFont="1" applyAlignment="1">
      <alignment horizontal="center" vertical="center"/>
    </xf>
    <xf numFmtId="0" fontId="129" fillId="0" borderId="0" xfId="0" applyFont="1" applyAlignment="1">
      <alignment readingOrder="1"/>
    </xf>
    <xf numFmtId="0" fontId="132" fillId="0" borderId="5" xfId="0" applyFont="1" applyBorder="1" applyAlignment="1">
      <alignment horizontal="center" vertical="center" wrapText="1"/>
    </xf>
    <xf numFmtId="0" fontId="123" fillId="0" borderId="9" xfId="0" applyFont="1" applyBorder="1" applyAlignment="1">
      <alignment horizontal="center" vertical="center" wrapText="1"/>
    </xf>
    <xf numFmtId="0" fontId="121" fillId="0" borderId="15" xfId="0" applyFont="1" applyBorder="1" applyAlignment="1">
      <alignment horizontal="center" vertical="center" wrapText="1"/>
    </xf>
    <xf numFmtId="0" fontId="130" fillId="0" borderId="0" xfId="0" applyFont="1" applyAlignment="1">
      <alignment horizontal="left" vertical="center"/>
    </xf>
    <xf numFmtId="0" fontId="123" fillId="0" borderId="0" xfId="0" applyFont="1" applyAlignment="1">
      <alignment horizontal="left" indent="2"/>
    </xf>
    <xf numFmtId="49" fontId="118" fillId="3" borderId="0" xfId="0" applyNumberFormat="1" applyFont="1" applyFill="1" applyAlignment="1">
      <alignment horizontal="center" vertical="top" wrapText="1"/>
    </xf>
    <xf numFmtId="49" fontId="123" fillId="0" borderId="0" xfId="0" applyNumberFormat="1" applyFont="1" applyAlignment="1">
      <alignment horizontal="center" vertical="top"/>
    </xf>
    <xf numFmtId="49" fontId="130" fillId="3" borderId="0" xfId="0" applyNumberFormat="1" applyFont="1" applyFill="1" applyAlignment="1">
      <alignment horizontal="center" vertical="top" wrapText="1"/>
    </xf>
    <xf numFmtId="49" fontId="118" fillId="0" borderId="0" xfId="0" applyNumberFormat="1" applyFont="1" applyAlignment="1">
      <alignment vertical="top"/>
    </xf>
    <xf numFmtId="49" fontId="118" fillId="0" borderId="0" xfId="0" applyNumberFormat="1" applyFont="1" applyAlignment="1">
      <alignment horizontal="justify" vertical="top"/>
    </xf>
    <xf numFmtId="49" fontId="123" fillId="0" borderId="0" xfId="0" applyNumberFormat="1" applyFont="1" applyAlignment="1">
      <alignment horizontal="justify" vertical="top"/>
    </xf>
    <xf numFmtId="49" fontId="130" fillId="0" borderId="0" xfId="0" applyNumberFormat="1" applyFont="1" applyAlignment="1">
      <alignment horizontal="justify" vertical="top"/>
    </xf>
    <xf numFmtId="49" fontId="130" fillId="0" borderId="0" xfId="0" applyNumberFormat="1" applyFont="1" applyAlignment="1">
      <alignment horizontal="justify" vertical="top" wrapText="1" readingOrder="1"/>
    </xf>
    <xf numFmtId="49" fontId="124" fillId="0" borderId="0" xfId="0" applyNumberFormat="1" applyFont="1" applyAlignment="1">
      <alignment horizontal="justify" vertical="top"/>
    </xf>
    <xf numFmtId="49" fontId="123" fillId="0" borderId="0" xfId="0" applyNumberFormat="1" applyFont="1" applyAlignment="1">
      <alignment vertical="top"/>
    </xf>
    <xf numFmtId="49" fontId="124" fillId="0" borderId="0" xfId="0" applyNumberFormat="1" applyFont="1" applyAlignment="1">
      <alignment horizontal="left" vertical="top" wrapText="1"/>
    </xf>
    <xf numFmtId="49" fontId="117" fillId="0" borderId="0" xfId="0" applyNumberFormat="1" applyFont="1" applyAlignment="1">
      <alignment horizontal="justify" vertical="top"/>
    </xf>
    <xf numFmtId="49" fontId="130" fillId="0" borderId="0" xfId="0" applyNumberFormat="1" applyFont="1" applyAlignment="1">
      <alignment horizontal="justify" vertical="top" wrapText="1"/>
    </xf>
    <xf numFmtId="49" fontId="114" fillId="0" borderId="0" xfId="0" applyNumberFormat="1" applyFont="1" applyAlignment="1">
      <alignment horizontal="justify" vertical="top"/>
    </xf>
    <xf numFmtId="49" fontId="115" fillId="0" borderId="0" xfId="0" applyNumberFormat="1" applyFont="1" applyAlignment="1">
      <alignment horizontal="justify" vertical="top"/>
    </xf>
    <xf numFmtId="49" fontId="123" fillId="2" borderId="0" xfId="0" applyNumberFormat="1" applyFont="1" applyFill="1" applyAlignment="1">
      <alignment horizontal="justify" vertical="top"/>
    </xf>
    <xf numFmtId="49" fontId="123" fillId="2" borderId="0" xfId="0" applyNumberFormat="1" applyFont="1" applyFill="1" applyAlignment="1">
      <alignment horizontal="justify" vertical="top" wrapText="1"/>
    </xf>
    <xf numFmtId="49" fontId="124" fillId="0" borderId="0" xfId="0" applyNumberFormat="1" applyFont="1" applyAlignment="1">
      <alignment horizontal="justify" vertical="top" wrapText="1"/>
    </xf>
    <xf numFmtId="49" fontId="123" fillId="0" borderId="0" xfId="0" applyNumberFormat="1" applyFont="1" applyAlignment="1" applyProtection="1">
      <alignment horizontal="justify" vertical="top" wrapText="1"/>
      <protection locked="0"/>
    </xf>
    <xf numFmtId="49" fontId="123" fillId="0" borderId="0" xfId="0" applyNumberFormat="1" applyFont="1" applyAlignment="1" applyProtection="1">
      <alignment horizontal="justify" vertical="top"/>
      <protection locked="0"/>
    </xf>
    <xf numFmtId="49" fontId="124" fillId="0" borderId="0" xfId="0" applyNumberFormat="1" applyFont="1" applyAlignment="1" applyProtection="1">
      <alignment horizontal="justify" vertical="top" wrapText="1" readingOrder="1"/>
      <protection locked="0"/>
    </xf>
    <xf numFmtId="49" fontId="123" fillId="0" borderId="0" xfId="0" applyNumberFormat="1" applyFont="1" applyAlignment="1" applyProtection="1">
      <alignment vertical="top"/>
      <protection locked="0"/>
    </xf>
    <xf numFmtId="0" fontId="123" fillId="0" borderId="0" xfId="0" applyFont="1" applyAlignment="1" applyProtection="1">
      <alignment vertical="top"/>
      <protection locked="0"/>
    </xf>
    <xf numFmtId="0" fontId="160" fillId="0" borderId="0" xfId="0" applyFont="1"/>
    <xf numFmtId="0" fontId="161" fillId="0" borderId="0" xfId="0" applyFont="1"/>
    <xf numFmtId="0" fontId="160" fillId="0" borderId="0" xfId="0" applyFont="1" applyAlignment="1">
      <alignment wrapText="1"/>
    </xf>
    <xf numFmtId="0" fontId="162" fillId="0" borderId="0" xfId="0" applyFont="1" applyAlignment="1">
      <alignment horizontal="center" vertical="center" wrapText="1"/>
    </xf>
    <xf numFmtId="0" fontId="162" fillId="0" borderId="0" xfId="0" applyFont="1" applyAlignment="1">
      <alignment vertical="center" wrapText="1"/>
    </xf>
    <xf numFmtId="0" fontId="161" fillId="0" borderId="0" xfId="0" applyFont="1" applyAlignment="1">
      <alignment horizontal="center" vertical="center" wrapText="1"/>
    </xf>
    <xf numFmtId="0" fontId="161" fillId="0" borderId="0" xfId="0" applyFont="1" applyAlignment="1">
      <alignment horizontal="left" vertical="center" wrapText="1"/>
    </xf>
    <xf numFmtId="0" fontId="90" fillId="0" borderId="0" xfId="0" applyFont="1" applyAlignment="1">
      <alignment horizontal="center" vertical="center" wrapText="1" readingOrder="1"/>
    </xf>
    <xf numFmtId="0" fontId="102" fillId="0" borderId="0" xfId="0" applyFont="1" applyAlignment="1">
      <alignment horizontal="center"/>
    </xf>
    <xf numFmtId="0" fontId="103" fillId="0" borderId="0" xfId="0" applyFont="1" applyAlignment="1">
      <alignment horizontal="center" wrapText="1"/>
    </xf>
    <xf numFmtId="0" fontId="142" fillId="0" borderId="0" xfId="0" applyFont="1" applyAlignment="1">
      <alignment horizontal="center" wrapText="1"/>
    </xf>
    <xf numFmtId="0" fontId="8" fillId="2" borderId="0" xfId="0" applyFont="1" applyFill="1" applyAlignment="1">
      <alignment horizontal="left" vertical="top" wrapText="1" indent="5"/>
    </xf>
    <xf numFmtId="0" fontId="111" fillId="2" borderId="0" xfId="0" applyFont="1" applyFill="1" applyAlignment="1">
      <alignment horizontal="left" wrapText="1"/>
    </xf>
    <xf numFmtId="0" fontId="114" fillId="2" borderId="0" xfId="0" applyFont="1" applyFill="1" applyAlignment="1">
      <alignment horizontal="left" vertical="center" wrapText="1"/>
    </xf>
    <xf numFmtId="0" fontId="114" fillId="2" borderId="0" xfId="0" applyFont="1" applyFill="1" applyAlignment="1">
      <alignment horizontal="left" wrapText="1"/>
    </xf>
    <xf numFmtId="0" fontId="57" fillId="2" borderId="0" xfId="0" applyFont="1" applyFill="1" applyAlignment="1">
      <alignment horizontal="left" wrapText="1"/>
    </xf>
    <xf numFmtId="0" fontId="8" fillId="2" borderId="0" xfId="0" applyFont="1" applyFill="1" applyAlignment="1">
      <alignment horizontal="justify" wrapText="1"/>
    </xf>
    <xf numFmtId="0" fontId="145" fillId="0" borderId="0" xfId="0" applyFont="1" applyAlignment="1">
      <alignment horizontal="center" vertical="top" wrapText="1"/>
    </xf>
    <xf numFmtId="0" fontId="160" fillId="0" borderId="0" xfId="0" applyFont="1" applyAlignment="1">
      <alignment horizontal="center" vertical="center" wrapText="1"/>
    </xf>
    <xf numFmtId="0" fontId="161" fillId="0" borderId="0" xfId="0" applyFont="1" applyAlignment="1">
      <alignment horizontal="center" vertical="center" wrapText="1"/>
    </xf>
    <xf numFmtId="0" fontId="161" fillId="0" borderId="0" xfId="0" applyFont="1" applyAlignment="1">
      <alignment horizontal="justify" vertical="top" wrapText="1"/>
    </xf>
    <xf numFmtId="0" fontId="146" fillId="0" borderId="0" xfId="0" applyFont="1" applyAlignment="1">
      <alignment horizontal="center" vertical="top" wrapText="1"/>
    </xf>
    <xf numFmtId="0" fontId="160" fillId="0" borderId="0" xfId="0" applyFont="1" applyAlignment="1">
      <alignment horizontal="justify" vertical="top" wrapText="1"/>
    </xf>
    <xf numFmtId="0" fontId="145" fillId="0" borderId="0" xfId="0" applyFont="1" applyAlignment="1">
      <alignment horizontal="center" vertical="center" wrapText="1"/>
    </xf>
    <xf numFmtId="0" fontId="82" fillId="2" borderId="0" xfId="0" applyFont="1" applyFill="1" applyAlignment="1">
      <alignment horizontal="left" vertical="center" wrapText="1"/>
    </xf>
    <xf numFmtId="0" fontId="83" fillId="2" borderId="0" xfId="0" applyFont="1" applyFill="1" applyAlignment="1">
      <alignment horizontal="left" vertical="center" wrapText="1"/>
    </xf>
    <xf numFmtId="0" fontId="118" fillId="0" borderId="0" xfId="0" applyFont="1" applyAlignment="1">
      <alignment horizontal="left" vertical="center"/>
    </xf>
    <xf numFmtId="0" fontId="124" fillId="0" borderId="0" xfId="0" applyFont="1" applyAlignment="1">
      <alignment horizontal="left" vertical="top"/>
    </xf>
    <xf numFmtId="0" fontId="120" fillId="0" borderId="0" xfId="0" applyFont="1" applyAlignment="1">
      <alignment vertical="center" wrapText="1"/>
    </xf>
    <xf numFmtId="0" fontId="120" fillId="0" borderId="12" xfId="0" applyFont="1" applyBorder="1" applyAlignment="1">
      <alignment vertical="center" wrapText="1"/>
    </xf>
    <xf numFmtId="0" fontId="122" fillId="0" borderId="0" xfId="0" applyFont="1" applyAlignment="1">
      <alignment horizontal="left" vertical="center" wrapText="1"/>
    </xf>
    <xf numFmtId="0" fontId="122" fillId="0" borderId="12" xfId="0" applyFont="1" applyBorder="1" applyAlignment="1">
      <alignment horizontal="left" vertical="center" wrapText="1"/>
    </xf>
    <xf numFmtId="0" fontId="119" fillId="0" borderId="0" xfId="0" applyFont="1" applyAlignment="1">
      <alignment horizontal="left" vertical="center" wrapText="1"/>
    </xf>
    <xf numFmtId="0" fontId="121" fillId="0" borderId="0" xfId="17" applyFont="1" applyAlignment="1">
      <alignment wrapText="1"/>
    </xf>
    <xf numFmtId="0" fontId="121" fillId="0" borderId="11" xfId="17" applyFont="1" applyBorder="1" applyAlignment="1">
      <alignment wrapText="1"/>
    </xf>
    <xf numFmtId="0" fontId="121" fillId="0" borderId="12" xfId="17" applyFont="1" applyBorder="1" applyAlignment="1">
      <alignment wrapText="1"/>
    </xf>
    <xf numFmtId="0" fontId="121" fillId="0" borderId="7" xfId="17" applyFont="1" applyBorder="1" applyAlignment="1">
      <alignment wrapText="1"/>
    </xf>
    <xf numFmtId="0" fontId="118" fillId="0" borderId="0" xfId="17" applyFont="1" applyAlignment="1">
      <alignment horizontal="left" wrapText="1"/>
    </xf>
    <xf numFmtId="0" fontId="121" fillId="0" borderId="3" xfId="17" applyFont="1" applyBorder="1" applyAlignment="1">
      <alignment wrapText="1"/>
    </xf>
    <xf numFmtId="0" fontId="121" fillId="0" borderId="9" xfId="17" applyFont="1" applyBorder="1" applyAlignment="1">
      <alignment wrapText="1"/>
    </xf>
    <xf numFmtId="0" fontId="118" fillId="0" borderId="0" xfId="17" applyFont="1" applyAlignment="1">
      <alignment horizontal="left" vertical="center" wrapText="1"/>
    </xf>
    <xf numFmtId="0" fontId="121" fillId="0" borderId="4" xfId="17" applyFont="1" applyBorder="1" applyAlignment="1">
      <alignment horizontal="center" vertical="center" wrapText="1"/>
    </xf>
    <xf numFmtId="0" fontId="121" fillId="0" borderId="2" xfId="17" applyFont="1" applyBorder="1" applyAlignment="1">
      <alignment horizontal="center" vertical="center" wrapText="1"/>
    </xf>
    <xf numFmtId="0" fontId="121" fillId="0" borderId="0" xfId="17" applyFont="1" applyAlignment="1">
      <alignment horizontal="left" wrapText="1"/>
    </xf>
    <xf numFmtId="0" fontId="115" fillId="0" borderId="0" xfId="17" applyFont="1" applyAlignment="1">
      <alignment horizontal="left" vertical="top" wrapText="1"/>
    </xf>
    <xf numFmtId="0" fontId="129" fillId="0" borderId="0" xfId="0" applyFont="1" applyAlignment="1">
      <alignment horizontal="left" vertical="center" readingOrder="1"/>
    </xf>
    <xf numFmtId="0" fontId="128" fillId="0" borderId="0" xfId="0" applyFont="1" applyAlignment="1">
      <alignment horizontal="left" vertical="center" readingOrder="1"/>
    </xf>
    <xf numFmtId="0" fontId="118" fillId="0" borderId="0" xfId="0" applyFont="1" applyAlignment="1">
      <alignment horizontal="left" vertical="top" wrapText="1"/>
    </xf>
    <xf numFmtId="0" fontId="119" fillId="0" borderId="12" xfId="0" applyFont="1" applyBorder="1" applyAlignment="1">
      <alignment horizontal="right"/>
    </xf>
    <xf numFmtId="0" fontId="121" fillId="0" borderId="12" xfId="0" applyFont="1" applyBorder="1" applyAlignment="1">
      <alignment horizontal="left" vertical="center" wrapText="1"/>
    </xf>
    <xf numFmtId="0" fontId="118" fillId="0" borderId="0" xfId="0" applyFont="1" applyAlignment="1">
      <alignment vertical="top" wrapText="1"/>
    </xf>
    <xf numFmtId="0" fontId="121" fillId="0" borderId="12" xfId="0" applyFont="1" applyBorder="1" applyAlignment="1">
      <alignment horizontal="left" wrapText="1"/>
    </xf>
    <xf numFmtId="0" fontId="118" fillId="0" borderId="0" xfId="0" applyFont="1" applyAlignment="1">
      <alignment horizontal="left"/>
    </xf>
    <xf numFmtId="0" fontId="132" fillId="0" borderId="15" xfId="0" applyFont="1" applyBorder="1" applyAlignment="1">
      <alignment horizontal="center" vertical="center" wrapText="1"/>
    </xf>
    <xf numFmtId="0" fontId="132" fillId="0" borderId="4" xfId="0" applyFont="1" applyBorder="1" applyAlignment="1">
      <alignment horizontal="center" vertical="center" wrapText="1"/>
    </xf>
    <xf numFmtId="0" fontId="119" fillId="0" borderId="3" xfId="0" applyFont="1" applyBorder="1" applyAlignment="1">
      <alignment horizontal="center" vertical="center"/>
    </xf>
    <xf numFmtId="0" fontId="119" fillId="0" borderId="12" xfId="0" applyFont="1" applyBorder="1" applyAlignment="1">
      <alignment horizontal="center" vertical="center"/>
    </xf>
    <xf numFmtId="0" fontId="121" fillId="0" borderId="9" xfId="0" applyFont="1" applyBorder="1" applyAlignment="1">
      <alignment horizontal="center" vertical="center"/>
    </xf>
    <xf numFmtId="0" fontId="121" fillId="0" borderId="7" xfId="0" applyFont="1" applyBorder="1" applyAlignment="1">
      <alignment horizontal="center" vertical="center"/>
    </xf>
    <xf numFmtId="0" fontId="121" fillId="0" borderId="3" xfId="0" applyFont="1" applyBorder="1" applyAlignment="1">
      <alignment horizontal="center" vertical="top"/>
    </xf>
    <xf numFmtId="0" fontId="121" fillId="0" borderId="12" xfId="0" applyFont="1" applyBorder="1" applyAlignment="1">
      <alignment horizontal="center" vertical="top"/>
    </xf>
    <xf numFmtId="0" fontId="121" fillId="0" borderId="4" xfId="0" applyFont="1" applyBorder="1" applyAlignment="1">
      <alignment horizontal="center" vertical="center"/>
    </xf>
    <xf numFmtId="0" fontId="121" fillId="0" borderId="2" xfId="0" applyFont="1" applyBorder="1" applyAlignment="1">
      <alignment horizontal="center" vertical="center"/>
    </xf>
    <xf numFmtId="0" fontId="119" fillId="0" borderId="15" xfId="0" applyFont="1" applyBorder="1" applyAlignment="1">
      <alignment horizontal="center" vertical="center"/>
    </xf>
    <xf numFmtId="0" fontId="132" fillId="0" borderId="2" xfId="0" applyFont="1" applyBorder="1" applyAlignment="1">
      <alignment horizontal="center" vertical="center" wrapText="1"/>
    </xf>
    <xf numFmtId="0" fontId="134" fillId="0" borderId="5" xfId="2" applyFont="1" applyBorder="1" applyAlignment="1">
      <alignment horizontal="center" vertical="center" wrapText="1"/>
    </xf>
    <xf numFmtId="0" fontId="134" fillId="0" borderId="13" xfId="2" applyFont="1" applyBorder="1" applyAlignment="1">
      <alignment horizontal="center" vertical="center" wrapText="1"/>
    </xf>
    <xf numFmtId="0" fontId="136" fillId="0" borderId="0" xfId="2" applyFont="1" applyAlignment="1">
      <alignment horizontal="left"/>
    </xf>
    <xf numFmtId="0" fontId="136" fillId="0" borderId="5" xfId="2" applyFont="1" applyBorder="1" applyAlignment="1">
      <alignment horizontal="center" vertical="center" textRotation="90" wrapText="1" readingOrder="1"/>
    </xf>
    <xf numFmtId="0" fontId="136" fillId="0" borderId="13" xfId="2" applyFont="1" applyBorder="1" applyAlignment="1">
      <alignment horizontal="center" vertical="center" textRotation="90" wrapText="1" readingOrder="1"/>
    </xf>
    <xf numFmtId="0" fontId="136" fillId="0" borderId="15" xfId="2" applyFont="1" applyBorder="1" applyAlignment="1">
      <alignment horizontal="center" vertical="center" wrapText="1" readingOrder="1"/>
    </xf>
    <xf numFmtId="0" fontId="136" fillId="0" borderId="4" xfId="2" applyFont="1" applyBorder="1" applyAlignment="1">
      <alignment horizontal="center" vertical="center" wrapText="1" readingOrder="1"/>
    </xf>
    <xf numFmtId="0" fontId="136" fillId="2" borderId="5" xfId="2" applyFont="1" applyFill="1" applyBorder="1" applyAlignment="1">
      <alignment horizontal="center" vertical="center" textRotation="90" wrapText="1" readingOrder="1"/>
    </xf>
    <xf numFmtId="0" fontId="136" fillId="2" borderId="13" xfId="2" applyFont="1" applyFill="1" applyBorder="1" applyAlignment="1">
      <alignment horizontal="center" vertical="center" textRotation="90" wrapText="1" readingOrder="1"/>
    </xf>
    <xf numFmtId="0" fontId="116" fillId="0" borderId="0" xfId="2" applyFont="1" applyAlignment="1">
      <alignment horizontal="left"/>
    </xf>
    <xf numFmtId="0" fontId="115" fillId="0" borderId="0" xfId="2" applyFont="1" applyAlignment="1">
      <alignment horizontal="left"/>
    </xf>
    <xf numFmtId="0" fontId="118" fillId="0" borderId="0" xfId="0" applyFont="1" applyAlignment="1">
      <alignment horizontal="left" vertical="center" wrapText="1"/>
    </xf>
    <xf numFmtId="0" fontId="124" fillId="0" borderId="0" xfId="0" applyFont="1" applyAlignment="1">
      <alignment horizontal="left" vertical="center" wrapText="1"/>
    </xf>
    <xf numFmtId="0" fontId="118" fillId="0" borderId="0" xfId="0" applyFont="1" applyAlignment="1">
      <alignment horizontal="center"/>
    </xf>
    <xf numFmtId="0" fontId="81" fillId="2" borderId="0" xfId="0" applyFont="1" applyFill="1" applyAlignment="1">
      <alignment horizontal="left" vertical="center" wrapText="1"/>
    </xf>
    <xf numFmtId="0" fontId="80" fillId="2" borderId="0" xfId="0" applyFont="1" applyFill="1" applyAlignment="1">
      <alignment horizontal="center" vertical="center"/>
    </xf>
    <xf numFmtId="0" fontId="45" fillId="2" borderId="0" xfId="0" applyFont="1" applyFill="1" applyAlignment="1">
      <alignment horizontal="left" vertical="center" wrapText="1"/>
    </xf>
    <xf numFmtId="49" fontId="153" fillId="2" borderId="0" xfId="0" applyNumberFormat="1" applyFont="1" applyFill="1" applyAlignment="1">
      <alignment horizontal="justify" vertical="center" wrapText="1"/>
    </xf>
    <xf numFmtId="49" fontId="151" fillId="2" borderId="0" xfId="0" applyNumberFormat="1" applyFont="1" applyFill="1" applyAlignment="1">
      <alignment horizontal="justify" vertical="center" wrapText="1"/>
    </xf>
    <xf numFmtId="0" fontId="149" fillId="0" borderId="0" xfId="0" applyFont="1" applyAlignment="1">
      <alignment horizontal="center"/>
    </xf>
    <xf numFmtId="49" fontId="152" fillId="0" borderId="0" xfId="0" applyNumberFormat="1" applyFont="1" applyAlignment="1">
      <alignment horizontal="center" vertical="center"/>
    </xf>
    <xf numFmtId="0" fontId="116" fillId="0" borderId="0" xfId="22" applyFont="1" applyAlignment="1">
      <alignment horizontal="left" vertical="center" wrapText="1"/>
    </xf>
    <xf numFmtId="0" fontId="116" fillId="0" borderId="0" xfId="22" applyFont="1" applyAlignment="1">
      <alignment horizontal="left" vertical="center"/>
    </xf>
    <xf numFmtId="0" fontId="118" fillId="2" borderId="0" xfId="0" applyFont="1" applyFill="1" applyAlignment="1">
      <alignment horizontal="left" vertical="top" wrapText="1"/>
    </xf>
    <xf numFmtId="0" fontId="124" fillId="0" borderId="0" xfId="0" applyFont="1" applyAlignment="1">
      <alignment horizontal="left" vertical="top" wrapText="1" indent="3"/>
    </xf>
    <xf numFmtId="0" fontId="121" fillId="0" borderId="0" xfId="0" applyFont="1" applyAlignment="1">
      <alignment horizontal="left" wrapText="1"/>
    </xf>
    <xf numFmtId="0" fontId="135" fillId="0" borderId="0" xfId="0" applyFont="1" applyAlignment="1">
      <alignment horizontal="left" wrapText="1"/>
    </xf>
    <xf numFmtId="0" fontId="126" fillId="0" borderId="0" xfId="0" applyFont="1" applyAlignment="1">
      <alignment horizontal="left" wrapText="1"/>
    </xf>
    <xf numFmtId="0" fontId="121" fillId="2" borderId="0" xfId="0" applyFont="1" applyFill="1" applyAlignment="1">
      <alignment horizontal="left" vertical="center" wrapText="1"/>
    </xf>
    <xf numFmtId="0" fontId="121" fillId="2" borderId="0" xfId="0" applyFont="1" applyFill="1" applyAlignment="1">
      <alignment horizontal="left" vertical="center"/>
    </xf>
    <xf numFmtId="0" fontId="135" fillId="0" borderId="12" xfId="0" applyFont="1" applyBorder="1" applyAlignment="1">
      <alignment horizontal="left" wrapText="1"/>
    </xf>
    <xf numFmtId="0" fontId="119" fillId="0" borderId="8" xfId="0" applyFont="1" applyBorder="1" applyAlignment="1">
      <alignment horizontal="center" vertical="center" wrapText="1"/>
    </xf>
    <xf numFmtId="0" fontId="119" fillId="0" borderId="3" xfId="0" applyFont="1" applyBorder="1" applyAlignment="1">
      <alignment horizontal="center" vertical="center" wrapText="1"/>
    </xf>
    <xf numFmtId="0" fontId="119" fillId="0" borderId="6" xfId="0" applyFont="1" applyBorder="1" applyAlignment="1">
      <alignment horizontal="center" vertical="center" wrapText="1"/>
    </xf>
    <xf numFmtId="0" fontId="119" fillId="0" borderId="12" xfId="0" applyFont="1" applyBorder="1" applyAlignment="1">
      <alignment horizontal="center" vertical="center" wrapText="1"/>
    </xf>
    <xf numFmtId="0" fontId="41" fillId="2" borderId="0" xfId="0" applyFont="1" applyFill="1" applyAlignment="1">
      <alignment horizontal="center" vertical="center" wrapText="1"/>
    </xf>
    <xf numFmtId="0" fontId="156" fillId="0" borderId="0" xfId="0" applyFont="1" applyAlignment="1">
      <alignment horizontal="justify" vertical="top" wrapText="1"/>
    </xf>
    <xf numFmtId="0" fontId="156" fillId="0" borderId="0" xfId="0" applyFont="1" applyAlignment="1">
      <alignment horizontal="justify" vertical="top"/>
    </xf>
    <xf numFmtId="0" fontId="153" fillId="0" borderId="0" xfId="0" applyFont="1" applyAlignment="1">
      <alignment horizontal="justify" vertical="top" wrapText="1"/>
    </xf>
    <xf numFmtId="0" fontId="153" fillId="0" borderId="0" xfId="0" applyFont="1" applyAlignment="1">
      <alignment horizontal="justify" vertical="top"/>
    </xf>
    <xf numFmtId="0" fontId="118" fillId="2" borderId="0" xfId="0" applyFont="1" applyFill="1" applyAlignment="1">
      <alignment horizontal="left" vertical="center" wrapText="1"/>
    </xf>
    <xf numFmtId="0" fontId="121" fillId="2" borderId="0" xfId="0" applyFont="1" applyFill="1" applyAlignment="1">
      <alignment horizontal="right"/>
    </xf>
    <xf numFmtId="0" fontId="121" fillId="2" borderId="2" xfId="0" applyFont="1" applyFill="1" applyBorder="1" applyAlignment="1">
      <alignment horizontal="center" vertical="center" wrapText="1"/>
    </xf>
    <xf numFmtId="0" fontId="119" fillId="2" borderId="0" xfId="0" applyFont="1" applyFill="1" applyAlignment="1">
      <alignment horizontal="right"/>
    </xf>
    <xf numFmtId="49" fontId="158" fillId="0" borderId="0" xfId="0" applyNumberFormat="1" applyFont="1" applyAlignment="1">
      <alignment horizontal="justify" vertical="top" wrapText="1"/>
    </xf>
    <xf numFmtId="49" fontId="151" fillId="0" borderId="0" xfId="0" applyNumberFormat="1" applyFont="1" applyAlignment="1">
      <alignment horizontal="justify" vertical="top" wrapText="1"/>
    </xf>
    <xf numFmtId="0" fontId="157" fillId="0" borderId="0" xfId="0" applyFont="1" applyAlignment="1">
      <alignment horizontal="center"/>
    </xf>
    <xf numFmtId="49" fontId="159" fillId="0" borderId="0" xfId="0" applyNumberFormat="1" applyFont="1" applyAlignment="1">
      <alignment horizontal="center" vertical="center"/>
    </xf>
    <xf numFmtId="0" fontId="116" fillId="0" borderId="0" xfId="0" applyFont="1" applyAlignment="1">
      <alignment horizontal="center"/>
    </xf>
    <xf numFmtId="0" fontId="116" fillId="0" borderId="0" xfId="0" applyFont="1" applyAlignment="1">
      <alignment horizontal="left"/>
    </xf>
    <xf numFmtId="0" fontId="115" fillId="0" borderId="0" xfId="0" applyFont="1" applyAlignment="1">
      <alignment horizontal="left" vertical="top"/>
    </xf>
    <xf numFmtId="0" fontId="121" fillId="0" borderId="0" xfId="0" applyFont="1" applyAlignment="1">
      <alignment horizontal="left"/>
    </xf>
    <xf numFmtId="0" fontId="121" fillId="0" borderId="14" xfId="0" applyFont="1" applyBorder="1" applyAlignment="1">
      <alignment horizontal="center" vertical="center" wrapText="1"/>
    </xf>
    <xf numFmtId="0" fontId="121" fillId="0" borderId="4" xfId="0" applyFont="1" applyBorder="1" applyAlignment="1">
      <alignment horizontal="center" vertical="center" wrapText="1"/>
    </xf>
    <xf numFmtId="0" fontId="132" fillId="0" borderId="14" xfId="0" applyFont="1" applyBorder="1" applyAlignment="1">
      <alignment horizontal="center" vertical="center" wrapText="1"/>
    </xf>
    <xf numFmtId="0" fontId="134" fillId="2" borderId="12" xfId="0" applyFont="1" applyFill="1" applyBorder="1" applyAlignment="1">
      <alignment horizontal="center" vertical="center"/>
    </xf>
    <xf numFmtId="0" fontId="132" fillId="0" borderId="8" xfId="0" applyFont="1" applyBorder="1" applyAlignment="1">
      <alignment horizontal="center"/>
    </xf>
    <xf numFmtId="0" fontId="132" fillId="0" borderId="3" xfId="0" applyFont="1" applyBorder="1" applyAlignment="1">
      <alignment horizontal="center"/>
    </xf>
    <xf numFmtId="0" fontId="132" fillId="0" borderId="9" xfId="0" applyFont="1" applyBorder="1" applyAlignment="1">
      <alignment horizontal="center"/>
    </xf>
    <xf numFmtId="0" fontId="116" fillId="2" borderId="0" xfId="0" applyFont="1" applyFill="1" applyAlignment="1">
      <alignment horizontal="left" wrapText="1"/>
    </xf>
    <xf numFmtId="0" fontId="115" fillId="2" borderId="0" xfId="0" applyFont="1" applyFill="1" applyAlignment="1">
      <alignment horizontal="left" vertical="top" wrapText="1"/>
    </xf>
    <xf numFmtId="0" fontId="121" fillId="0" borderId="12" xfId="0" applyFont="1" applyBorder="1" applyAlignment="1">
      <alignment horizontal="left"/>
    </xf>
    <xf numFmtId="0" fontId="49" fillId="5" borderId="0" xfId="0" applyFont="1" applyFill="1" applyAlignment="1">
      <alignment horizontal="center" vertical="center" wrapText="1"/>
    </xf>
    <xf numFmtId="0" fontId="49" fillId="9" borderId="0" xfId="0" applyFont="1" applyFill="1" applyAlignment="1">
      <alignment horizontal="center" vertical="center" wrapText="1"/>
    </xf>
    <xf numFmtId="0" fontId="49" fillId="5" borderId="12"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0" fillId="0" borderId="2" xfId="0" applyBorder="1"/>
    <xf numFmtId="0" fontId="26" fillId="2" borderId="9" xfId="0" applyFont="1" applyFill="1" applyBorder="1" applyAlignment="1">
      <alignment horizontal="center" vertical="center" wrapText="1" readingOrder="1"/>
    </xf>
    <xf numFmtId="0" fontId="26" fillId="2" borderId="7" xfId="0" applyFont="1" applyFill="1" applyBorder="1" applyAlignment="1">
      <alignment horizontal="center" vertical="center" wrapText="1" readingOrder="1"/>
    </xf>
    <xf numFmtId="0" fontId="29" fillId="0" borderId="22" xfId="0" applyFont="1" applyBorder="1" applyAlignment="1">
      <alignment horizontal="center" wrapText="1"/>
    </xf>
    <xf numFmtId="0" fontId="29" fillId="0" borderId="23" xfId="0" applyFont="1" applyBorder="1" applyAlignment="1">
      <alignment horizontal="center" wrapText="1"/>
    </xf>
    <xf numFmtId="0" fontId="29" fillId="0" borderId="24" xfId="0" applyFont="1" applyBorder="1" applyAlignment="1">
      <alignment horizontal="center" wrapText="1"/>
    </xf>
    <xf numFmtId="0" fontId="0" fillId="0" borderId="8"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6" xfId="0" applyBorder="1"/>
    <xf numFmtId="0" fontId="0" fillId="0" borderId="12" xfId="0" applyBorder="1"/>
    <xf numFmtId="0" fontId="0" fillId="0" borderId="15" xfId="0" applyBorder="1"/>
    <xf numFmtId="0" fontId="0" fillId="0" borderId="14" xfId="0" applyBorder="1"/>
    <xf numFmtId="0" fontId="0" fillId="0" borderId="4" xfId="0" applyBorder="1"/>
    <xf numFmtId="0" fontId="124" fillId="0" borderId="0" xfId="0" applyFont="1" applyAlignment="1">
      <alignment horizontal="left"/>
    </xf>
    <xf numFmtId="0" fontId="132" fillId="0" borderId="12" xfId="0" applyFont="1" applyBorder="1" applyAlignment="1">
      <alignment horizontal="center" wrapText="1"/>
    </xf>
    <xf numFmtId="0" fontId="124" fillId="0" borderId="0" xfId="0" applyFont="1" applyAlignment="1">
      <alignment horizontal="left" vertical="center" wrapText="1" indent="3"/>
    </xf>
    <xf numFmtId="0" fontId="118" fillId="0" borderId="0" xfId="0" applyFont="1" applyAlignment="1">
      <alignment horizontal="center" vertical="center"/>
    </xf>
    <xf numFmtId="0" fontId="118" fillId="0" borderId="0" xfId="0" applyFont="1" applyAlignment="1">
      <alignment horizontal="left" wrapText="1"/>
    </xf>
    <xf numFmtId="0" fontId="124" fillId="0" borderId="0" xfId="0" applyFont="1" applyAlignment="1">
      <alignment horizontal="left" vertical="center" wrapText="1" indent="4"/>
    </xf>
    <xf numFmtId="0" fontId="147" fillId="0" borderId="0" xfId="0" applyFont="1" applyAlignment="1">
      <alignment horizontal="center" vertical="top" wrapText="1"/>
    </xf>
  </cellXfs>
  <cellStyles count="23">
    <cellStyle name="Comma" xfId="1" builtinId="3"/>
    <cellStyle name="Comma 2" xfId="14" xr:uid="{00000000-0005-0000-0000-000000000000}"/>
    <cellStyle name="Date" xfId="3" xr:uid="{00000000-0005-0000-0000-000001000000}"/>
    <cellStyle name="Euro" xfId="4" xr:uid="{00000000-0005-0000-0000-000002000000}"/>
    <cellStyle name="Fixed" xfId="5" xr:uid="{00000000-0005-0000-0000-000003000000}"/>
    <cellStyle name="Followed Hyperlink" xfId="6" xr:uid="{00000000-0005-0000-0000-000004000000}"/>
    <cellStyle name="Heading1" xfId="7" xr:uid="{00000000-0005-0000-0000-000005000000}"/>
    <cellStyle name="Heading2" xfId="8" xr:uid="{00000000-0005-0000-0000-000006000000}"/>
    <cellStyle name="Hyperlink" xfId="9" xr:uid="{00000000-0005-0000-0000-000007000000}"/>
    <cellStyle name="Normal" xfId="0" builtinId="0"/>
    <cellStyle name="Normal 2" xfId="2" xr:uid="{00000000-0005-0000-0000-000008000000}"/>
    <cellStyle name="Normal 2 2" xfId="15" xr:uid="{00000000-0005-0000-0000-000009000000}"/>
    <cellStyle name="Normal 2 3" xfId="20" xr:uid="{00000000-0005-0000-0000-00000A000000}"/>
    <cellStyle name="Normal 3" xfId="16" xr:uid="{00000000-0005-0000-0000-00000B000000}"/>
    <cellStyle name="Normal 4" xfId="17" xr:uid="{00000000-0005-0000-0000-00000C000000}"/>
    <cellStyle name="Percent 2" xfId="21" xr:uid="{00000000-0005-0000-0000-00000D000000}"/>
    <cellStyle name="Обычный 2" xfId="10" xr:uid="{00000000-0005-0000-0000-00000F000000}"/>
    <cellStyle name="Обычный 3" xfId="11" xr:uid="{00000000-0005-0000-0000-000010000000}"/>
    <cellStyle name="Обычный 4" xfId="18" xr:uid="{00000000-0005-0000-0000-000011000000}"/>
    <cellStyle name="Обычный 5" xfId="19" xr:uid="{00000000-0005-0000-0000-000012000000}"/>
    <cellStyle name="Обычный_PIB" xfId="22" xr:uid="{00000000-0005-0000-0000-000013000000}"/>
    <cellStyle name="Процентный 2" xfId="12" xr:uid="{00000000-0005-0000-0000-000014000000}"/>
    <cellStyle name="Процентный 3" xfId="13" xr:uid="{00000000-0005-0000-0000-000015000000}"/>
  </cellStyles>
  <dxfs count="0"/>
  <tableStyles count="0" defaultTableStyle="TableStyleMedium2" defaultPivotStyle="PivotStyleMedium9"/>
  <colors>
    <mruColors>
      <color rgb="FFCCFF99"/>
      <color rgb="FFFFFFCC"/>
      <color rgb="FF0430BC"/>
      <color rgb="FFFF0066"/>
      <color rgb="FF98FEF4"/>
      <color rgb="FF88B6E8"/>
      <color rgb="FF8BB953"/>
      <color rgb="FFB7DEE8"/>
      <color rgb="FF0066FF"/>
      <color rgb="FF2F5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4368954248366028E-2"/>
          <c:y val="2.4178883716883464E-2"/>
          <c:w val="0.87993131722387252"/>
          <c:h val="0.77206943054770083"/>
        </c:manualLayout>
      </c:layout>
      <c:barChart>
        <c:barDir val="bar"/>
        <c:grouping val="clustered"/>
        <c:varyColors val="0"/>
        <c:ser>
          <c:idx val="1"/>
          <c:order val="0"/>
          <c:tx>
            <c:strRef>
              <c:f>'1.1.Grafice'!$J$3</c:f>
              <c:strCache>
                <c:ptCount val="1"/>
                <c:pt idx="0">
                  <c:v>Consumul final/ Конечное потребление</c:v>
                </c:pt>
              </c:strCache>
            </c:strRef>
          </c:tx>
          <c:spPr>
            <a:solidFill>
              <a:schemeClr val="accent1">
                <a:shade val="76000"/>
              </a:schemeClr>
            </a:solidFill>
            <a:ln>
              <a:noFill/>
            </a:ln>
            <a:effectLst/>
          </c:spPr>
          <c:invertIfNegative val="0"/>
          <c:dLbls>
            <c:dLbl>
              <c:idx val="1"/>
              <c:layout>
                <c:manualLayout>
                  <c:x val="0"/>
                  <c:y val="8.21355236139630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B8-4E50-8EC9-CDA7E641E527}"/>
                </c:ext>
              </c:extLst>
            </c:dLbl>
            <c:dLbl>
              <c:idx val="2"/>
              <c:layout>
                <c:manualLayout>
                  <c:x val="7.4185620829737141E-17"/>
                  <c:y val="8.21355236139630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B8-4E50-8EC9-CDA7E641E527}"/>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B8-4E50-8EC9-CDA7E641E527}"/>
                </c:ext>
              </c:extLst>
            </c:dLbl>
            <c:dLbl>
              <c:idx val="4"/>
              <c:layout>
                <c:manualLayout>
                  <c:x val="0"/>
                  <c:y val="2.7378507871321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B8-4E50-8EC9-CDA7E641E52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numRef>
              <c:f>'1.1.Grafice'!$K$1:$R$1</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'1.1.Grafice'!$K$3:$R$3</c:f>
              <c:numCache>
                <c:formatCode>#\ ##0.0</c:formatCode>
                <c:ptCount val="8"/>
                <c:pt idx="0">
                  <c:v>141.71614499999998</c:v>
                </c:pt>
                <c:pt idx="1">
                  <c:v>148.63386</c:v>
                </c:pt>
                <c:pt idx="2">
                  <c:v>161.05338599999999</c:v>
                </c:pt>
                <c:pt idx="3">
                  <c:v>178.85639799999998</c:v>
                </c:pt>
                <c:pt idx="4">
                  <c:v>188.045918</c:v>
                </c:pt>
                <c:pt idx="5">
                  <c:v>206.55820900000001</c:v>
                </c:pt>
                <c:pt idx="6">
                  <c:v>198.88003099999997</c:v>
                </c:pt>
                <c:pt idx="7">
                  <c:v>242.84646672530889</c:v>
                </c:pt>
              </c:numCache>
            </c:numRef>
          </c:val>
          <c:extLst>
            <c:ext xmlns:c16="http://schemas.microsoft.com/office/drawing/2014/chart" uri="{C3380CC4-5D6E-409C-BE32-E72D297353CC}">
              <c16:uniqueId val="{00000005-0CB8-4E50-8EC9-CDA7E641E527}"/>
            </c:ext>
          </c:extLst>
        </c:ser>
        <c:ser>
          <c:idx val="4"/>
          <c:order val="1"/>
          <c:tx>
            <c:strRef>
              <c:f>'1.1.Grafice'!$J$6</c:f>
              <c:strCache>
                <c:ptCount val="1"/>
                <c:pt idx="0">
                  <c:v>Produsul intern brut/ Валовой внутренний продукт </c:v>
                </c:pt>
              </c:strCache>
            </c:strRef>
          </c:tx>
          <c:spPr>
            <a:solidFill>
              <a:schemeClr val="accent1">
                <a:tint val="54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35000"/>
                          <a:lumOff val="65000"/>
                        </a:schemeClr>
                      </a:solidFill>
                      <a:prstDash val="solid"/>
                      <a:round/>
                    </a:ln>
                    <a:effectLst/>
                  </c:spPr>
                </c15:leaderLines>
              </c:ext>
            </c:extLst>
          </c:dLbls>
          <c:cat>
            <c:numRef>
              <c:f>'1.1.Grafice'!$K$1:$R$1</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'1.1.Grafice'!$K$6:$R$6</c:f>
              <c:numCache>
                <c:formatCode>#\ ##0.0</c:formatCode>
                <c:ptCount val="8"/>
                <c:pt idx="0">
                  <c:v>131.964258</c:v>
                </c:pt>
                <c:pt idx="1">
                  <c:v>146.74020499999997</c:v>
                </c:pt>
                <c:pt idx="2">
                  <c:v>159.01041899999998</c:v>
                </c:pt>
                <c:pt idx="3">
                  <c:v>176.007293</c:v>
                </c:pt>
                <c:pt idx="4">
                  <c:v>189.06262700000002</c:v>
                </c:pt>
                <c:pt idx="5">
                  <c:v>206.25623899999999</c:v>
                </c:pt>
                <c:pt idx="6">
                  <c:v>199.73368299999998</c:v>
                </c:pt>
                <c:pt idx="7">
                  <c:v>242.07862856690983</c:v>
                </c:pt>
              </c:numCache>
            </c:numRef>
          </c:val>
          <c:extLst>
            <c:ext xmlns:c16="http://schemas.microsoft.com/office/drawing/2014/chart" uri="{C3380CC4-5D6E-409C-BE32-E72D297353CC}">
              <c16:uniqueId val="{00000006-0CB8-4E50-8EC9-CDA7E641E527}"/>
            </c:ext>
          </c:extLst>
        </c:ser>
        <c:dLbls>
          <c:showLegendKey val="0"/>
          <c:showVal val="1"/>
          <c:showCatName val="0"/>
          <c:showSerName val="0"/>
          <c:showPercent val="0"/>
          <c:showBubbleSize val="0"/>
        </c:dLbls>
        <c:gapWidth val="50"/>
        <c:axId val="96978816"/>
        <c:axId val="96980352"/>
      </c:barChart>
      <c:catAx>
        <c:axId val="96978816"/>
        <c:scaling>
          <c:orientation val="minMax"/>
        </c:scaling>
        <c:delete val="0"/>
        <c:axPos val="l"/>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6980352"/>
        <c:crosses val="autoZero"/>
        <c:auto val="1"/>
        <c:lblAlgn val="ctr"/>
        <c:lblOffset val="100"/>
        <c:noMultiLvlLbl val="0"/>
      </c:catAx>
      <c:valAx>
        <c:axId val="96980352"/>
        <c:scaling>
          <c:orientation val="minMax"/>
          <c:max val="250"/>
        </c:scaling>
        <c:delete val="0"/>
        <c:axPos val="b"/>
        <c:title>
          <c:tx>
            <c:rich>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ro-RO"/>
                  <a:t>mild.</a:t>
                </a:r>
                <a:r>
                  <a:rPr lang="ru-RU"/>
                  <a:t> </a:t>
                </a:r>
                <a:r>
                  <a:rPr lang="ro-RO"/>
                  <a:t>lei/ </a:t>
                </a:r>
                <a:r>
                  <a:rPr lang="ru-RU"/>
                  <a:t>млрд. лей</a:t>
                </a:r>
              </a:p>
            </c:rich>
          </c:tx>
          <c:layout>
            <c:manualLayout>
              <c:xMode val="edge"/>
              <c:yMode val="edge"/>
              <c:x val="0.43541202931542317"/>
              <c:y val="0.8544488244441769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 ##0.0"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6978816"/>
        <c:crosses val="autoZero"/>
        <c:crossBetween val="between"/>
      </c:valAx>
      <c:spPr>
        <a:solidFill>
          <a:schemeClr val="bg1"/>
        </a:solidFill>
        <a:ln>
          <a:noFill/>
        </a:ln>
        <a:effectLst/>
      </c:spPr>
    </c:plotArea>
    <c:legend>
      <c:legendPos val="b"/>
      <c:layout>
        <c:manualLayout>
          <c:xMode val="edge"/>
          <c:yMode val="edge"/>
          <c:x val="3.1867105642001424E-2"/>
          <c:y val="0.88977941695980223"/>
          <c:w val="0.94586816552541431"/>
          <c:h val="0.10795923656081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5"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546343408292022"/>
          <c:y val="0.16506385716073949"/>
          <c:w val="0.49401813928642069"/>
          <c:h val="0.78821544418598077"/>
        </c:manualLayout>
      </c:layout>
      <c:pieChart>
        <c:varyColors val="1"/>
        <c:ser>
          <c:idx val="1"/>
          <c:order val="0"/>
          <c:spPr>
            <a:ln>
              <a:noFill/>
            </a:ln>
          </c:spPr>
          <c:dPt>
            <c:idx val="0"/>
            <c:bubble3D val="0"/>
            <c:spPr>
              <a:solidFill>
                <a:schemeClr val="accent1">
                  <a:shade val="53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62C2-453A-8B29-04C4F7D65340}"/>
              </c:ext>
            </c:extLst>
          </c:dPt>
          <c:dPt>
            <c:idx val="1"/>
            <c:bubble3D val="0"/>
            <c:spPr>
              <a:solidFill>
                <a:schemeClr val="accent1">
                  <a:shade val="76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62C2-453A-8B29-04C4F7D65340}"/>
              </c:ext>
            </c:extLst>
          </c:dPt>
          <c:dPt>
            <c:idx val="2"/>
            <c:bubble3D val="0"/>
            <c:spPr>
              <a:solidFill>
                <a:schemeClr val="accent1"/>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62C2-453A-8B29-04C4F7D65340}"/>
              </c:ext>
            </c:extLst>
          </c:dPt>
          <c:dPt>
            <c:idx val="3"/>
            <c:bubble3D val="0"/>
            <c:spPr>
              <a:solidFill>
                <a:schemeClr val="accent1">
                  <a:tint val="77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62C2-453A-8B29-04C4F7D65340}"/>
              </c:ext>
            </c:extLst>
          </c:dPt>
          <c:dPt>
            <c:idx val="4"/>
            <c:bubble3D val="0"/>
            <c:spPr>
              <a:solidFill>
                <a:schemeClr val="accent1">
                  <a:tint val="54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62C2-453A-8B29-04C4F7D65340}"/>
              </c:ext>
            </c:extLst>
          </c:dPt>
          <c:dLbls>
            <c:dLbl>
              <c:idx val="0"/>
              <c:tx>
                <c:rich>
                  <a:bodyPr/>
                  <a:lstStyle/>
                  <a:p>
                    <a:fld id="{BADD2450-229C-454B-ABF1-21BC24035219}" type="CATEGORYNAME">
                      <a:rPr lang="en-US"/>
                      <a:pPr/>
                      <a:t>[CATEGORY NAME]</a:t>
                    </a:fld>
                    <a:fld id="{BBED9247-909D-4DCE-ADD2-82ECBB14F25E}"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C2-453A-8B29-04C4F7D65340}"/>
                </c:ext>
              </c:extLst>
            </c:dLbl>
            <c:dLbl>
              <c:idx val="1"/>
              <c:layout>
                <c:manualLayout>
                  <c:x val="0.12086330152781467"/>
                  <c:y val="0"/>
                </c:manualLayout>
              </c:layout>
              <c:tx>
                <c:rich>
                  <a:bodyPr/>
                  <a:lstStyle/>
                  <a:p>
                    <a:fld id="{3933B014-ABFC-40EE-9DAF-46F6E078178E}" type="CATEGORYNAME">
                      <a:rPr lang="en-US"/>
                      <a:pPr/>
                      <a:t>[CATEGORY NAME]</a:t>
                    </a:fld>
                    <a:fld id="{C3176573-C8CB-43C3-982A-F7952B46F03D}"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2C2-453A-8B29-04C4F7D65340}"/>
                </c:ext>
              </c:extLst>
            </c:dLbl>
            <c:dLbl>
              <c:idx val="2"/>
              <c:tx>
                <c:rich>
                  <a:bodyPr/>
                  <a:lstStyle/>
                  <a:p>
                    <a:fld id="{7A990F0E-43DB-4C7B-B792-1CCA5AD0836F}" type="CATEGORYNAME">
                      <a:rPr lang="en-US"/>
                      <a:pPr/>
                      <a:t>[CATEGORY NAME]</a:t>
                    </a:fld>
                    <a:fld id="{E2000E49-2E3F-45EE-AB97-F4B897EA2921}"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C2-453A-8B29-04C4F7D65340}"/>
                </c:ext>
              </c:extLst>
            </c:dLbl>
            <c:dLbl>
              <c:idx val="3"/>
              <c:tx>
                <c:rich>
                  <a:bodyPr/>
                  <a:lstStyle/>
                  <a:p>
                    <a:r>
                      <a:rPr lang="en-US" baseline="0"/>
                      <a:t>Sud
</a:t>
                    </a:r>
                    <a:fld id="{8B741EE7-A291-4EBF-8D84-832360EA5DE7}" type="PERCENTAGE">
                      <a:rPr lang="en-US" baseline="0"/>
                      <a:pPr/>
                      <a:t>[PERCENTAGE]</a:t>
                    </a:fld>
                    <a:endParaRPr lang="en-US" baseline="0"/>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2C2-453A-8B29-04C4F7D65340}"/>
                </c:ext>
              </c:extLst>
            </c:dLbl>
            <c:dLbl>
              <c:idx val="4"/>
              <c:layout>
                <c:manualLayout>
                  <c:x val="3.4532371865089909E-2"/>
                  <c:y val="-1.972385975124331E-2"/>
                </c:manualLayout>
              </c:layout>
              <c:tx>
                <c:rich>
                  <a:bodyPr/>
                  <a:lstStyle/>
                  <a:p>
                    <a:fld id="{4B0FDC82-FBD0-4CF6-9428-973FDAC13875}" type="CATEGORYNAME">
                      <a:rPr lang="en-US"/>
                      <a:pPr/>
                      <a:t>[CATEGORY NAME]</a:t>
                    </a:fld>
                    <a:fld id="{2BCA0F9A-F4B5-40D0-880F-7136ECBBF869}"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62C2-453A-8B29-04C4F7D653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'tabele pu harti si diagrame'!$G$13:$G$17</c:f>
              <c:strCache>
                <c:ptCount val="5"/>
                <c:pt idx="0">
                  <c:v>Centru
</c:v>
                </c:pt>
                <c:pt idx="1">
                  <c:v>Municipiul Chișinău
</c:v>
                </c:pt>
                <c:pt idx="2">
                  <c:v>Nord
</c:v>
                </c:pt>
                <c:pt idx="3">
                  <c:v>Sud
          </c:v>
                </c:pt>
                <c:pt idx="4">
                  <c:v>UTA Găgăuzia
</c:v>
                </c:pt>
              </c:strCache>
            </c:strRef>
          </c:cat>
          <c:val>
            <c:numRef>
              <c:f>'tabele pu harti si diagrame'!$H$13:$H$17</c:f>
              <c:numCache>
                <c:formatCode>0.0</c:formatCode>
                <c:ptCount val="5"/>
                <c:pt idx="0">
                  <c:v>11.067410975048466</c:v>
                </c:pt>
                <c:pt idx="1">
                  <c:v>69.791494556092587</c:v>
                </c:pt>
                <c:pt idx="2">
                  <c:v>11.625565825255508</c:v>
                </c:pt>
                <c:pt idx="3">
                  <c:v>5.6910435352998379</c:v>
                </c:pt>
                <c:pt idx="4">
                  <c:v>1.824485108303566</c:v>
                </c:pt>
              </c:numCache>
            </c:numRef>
          </c:val>
          <c:extLst>
            <c:ext xmlns:c16="http://schemas.microsoft.com/office/drawing/2014/chart" uri="{C3380CC4-5D6E-409C-BE32-E72D297353CC}">
              <c16:uniqueId val="{00000005-62C2-453A-8B29-04C4F7D65340}"/>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828874546586355"/>
          <c:y val="0.13077285520032886"/>
          <c:w val="0.50342250906827291"/>
          <c:h val="0.78664706068367962"/>
        </c:manualLayout>
      </c:layout>
      <c:pieChart>
        <c:varyColors val="1"/>
        <c:ser>
          <c:idx val="0"/>
          <c:order val="0"/>
          <c:spPr>
            <a:ln>
              <a:noFill/>
            </a:ln>
          </c:spPr>
          <c:explosion val="4"/>
          <c:dPt>
            <c:idx val="0"/>
            <c:bubble3D val="0"/>
            <c:explosion val="0"/>
            <c:spPr>
              <a:solidFill>
                <a:schemeClr val="accent1">
                  <a:shade val="53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473B-4AAC-B9D4-52728095C9AF}"/>
              </c:ext>
            </c:extLst>
          </c:dPt>
          <c:dPt>
            <c:idx val="1"/>
            <c:bubble3D val="0"/>
            <c:explosion val="0"/>
            <c:spPr>
              <a:solidFill>
                <a:schemeClr val="accent1">
                  <a:shade val="76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464B-4797-AFBA-596C53610C39}"/>
              </c:ext>
            </c:extLst>
          </c:dPt>
          <c:dPt>
            <c:idx val="2"/>
            <c:bubble3D val="0"/>
            <c:explosion val="0"/>
            <c:spPr>
              <a:solidFill>
                <a:schemeClr val="accent1"/>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464B-4797-AFBA-596C53610C39}"/>
              </c:ext>
            </c:extLst>
          </c:dPt>
          <c:dPt>
            <c:idx val="3"/>
            <c:bubble3D val="0"/>
            <c:explosion val="0"/>
            <c:spPr>
              <a:solidFill>
                <a:schemeClr val="accent1">
                  <a:tint val="77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464B-4797-AFBA-596C53610C39}"/>
              </c:ext>
            </c:extLst>
          </c:dPt>
          <c:dPt>
            <c:idx val="4"/>
            <c:bubble3D val="0"/>
            <c:explosion val="0"/>
            <c:spPr>
              <a:solidFill>
                <a:schemeClr val="accent1">
                  <a:tint val="54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464B-4797-AFBA-596C53610C39}"/>
              </c:ext>
            </c:extLst>
          </c:dPt>
          <c:dLbls>
            <c:dLbl>
              <c:idx val="0"/>
              <c:tx>
                <c:rich>
                  <a:bodyPr/>
                  <a:lstStyle/>
                  <a:p>
                    <a:fld id="{9FCC9D2E-B4EA-4748-BA7D-C749F0C3C195}" type="CATEGORYNAME">
                      <a:rPr lang="en-US"/>
                      <a:pPr/>
                      <a:t>[CATEGORY NAME]</a:t>
                    </a:fld>
                    <a:r>
                      <a:rPr lang="en-US" baseline="0"/>
                      <a:t>32,7%</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73B-4AAC-B9D4-52728095C9AF}"/>
                </c:ext>
              </c:extLst>
            </c:dLbl>
            <c:dLbl>
              <c:idx val="1"/>
              <c:tx>
                <c:rich>
                  <a:bodyPr/>
                  <a:lstStyle/>
                  <a:p>
                    <a:fld id="{FE619A83-71B0-4691-9C1F-353EFFD3C33B}" type="CATEGORYNAME">
                      <a:rPr lang="en-US"/>
                      <a:pPr/>
                      <a:t>[CATEGORY NAME]</a:t>
                    </a:fld>
                    <a:fld id="{1388CC28-EC90-4426-B582-E91ED2EFF1F8}"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64B-4797-AFBA-596C53610C39}"/>
                </c:ext>
              </c:extLst>
            </c:dLbl>
            <c:dLbl>
              <c:idx val="2"/>
              <c:layout>
                <c:manualLayout>
                  <c:x val="-0.10136848229063929"/>
                  <c:y val="-8.634522341333839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fld id="{00E65AA1-E5EB-4BCD-8137-1572D7F431EF}" type="CATEGORYNAME">
                      <a:rPr lang="en-US"/>
                      <a:pPr>
                        <a:defRPr/>
                      </a:pPr>
                      <a:t>[CATEGORY NAME]</a:t>
                    </a:fld>
                    <a:fld id="{733066BC-4D80-44F0-A3B4-471F783BAE3C}" type="PERCENTAGE">
                      <a:rPr lang="en-US" baseline="0"/>
                      <a:pPr>
                        <a:defRPr/>
                      </a:pPr>
                      <a:t>[PERCENTAGE]</a:t>
                    </a:fld>
                    <a:endParaRPr lang="en-US"/>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3041309077594479"/>
                      <c:h val="0.12325301204819275"/>
                    </c:manualLayout>
                  </c15:layout>
                  <c15:dlblFieldTable/>
                  <c15:showDataLabelsRange val="0"/>
                </c:ext>
                <c:ext xmlns:c16="http://schemas.microsoft.com/office/drawing/2014/chart" uri="{C3380CC4-5D6E-409C-BE32-E72D297353CC}">
                  <c16:uniqueId val="{00000001-464B-4797-AFBA-596C53610C39}"/>
                </c:ext>
              </c:extLst>
            </c:dLbl>
            <c:dLbl>
              <c:idx val="3"/>
              <c:tx>
                <c:rich>
                  <a:bodyPr/>
                  <a:lstStyle/>
                  <a:p>
                    <a:r>
                      <a:rPr lang="en-US" baseline="0"/>
                      <a:t>Sud</a:t>
                    </a:r>
                  </a:p>
                  <a:p>
                    <a:r>
                      <a:rPr lang="en-US" baseline="0"/>
                      <a:t>19,4%</a:t>
                    </a:r>
                  </a:p>
                </c:rich>
              </c:tx>
              <c:dLblPos val="outEnd"/>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464B-4797-AFBA-596C53610C39}"/>
                </c:ext>
              </c:extLst>
            </c:dLbl>
            <c:dLbl>
              <c:idx val="4"/>
              <c:layout>
                <c:manualLayout>
                  <c:x val="3.8494437099180413E-2"/>
                  <c:y val="-1.6064257028112452E-2"/>
                </c:manualLayout>
              </c:layout>
              <c:tx>
                <c:rich>
                  <a:bodyPr/>
                  <a:lstStyle/>
                  <a:p>
                    <a:fld id="{FA09C939-CCFF-4E09-9ED7-7D5D44EF10F6}" type="CATEGORYNAME">
                      <a:rPr lang="en-US"/>
                      <a:pPr/>
                      <a:t>[CATEGORY NAME]</a:t>
                    </a:fld>
                    <a:fld id="{0C2D3B13-77BD-442C-9609-A3E12233AAC0}"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64B-4797-AFBA-596C53610C3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'tabele pu harti si diagrame'!$G$4:$G$8</c:f>
              <c:strCache>
                <c:ptCount val="5"/>
                <c:pt idx="0">
                  <c:v>Centru
</c:v>
                </c:pt>
                <c:pt idx="1">
                  <c:v>Municipiul Chișinău
</c:v>
                </c:pt>
                <c:pt idx="2">
                  <c:v>Nord
</c:v>
                </c:pt>
                <c:pt idx="3">
                  <c:v>Sud
          </c:v>
                </c:pt>
                <c:pt idx="4">
                  <c:v>UTA Găgăuzia
</c:v>
                </c:pt>
              </c:strCache>
            </c:strRef>
          </c:cat>
          <c:val>
            <c:numRef>
              <c:f>'tabele pu harti si diagrame'!$H$4:$H$8</c:f>
              <c:numCache>
                <c:formatCode>0.0</c:formatCode>
                <c:ptCount val="5"/>
                <c:pt idx="0">
                  <c:v>32.721568005402482</c:v>
                </c:pt>
                <c:pt idx="1">
                  <c:v>1.4733134936777861</c:v>
                </c:pt>
                <c:pt idx="2">
                  <c:v>42.031172372573614</c:v>
                </c:pt>
                <c:pt idx="3">
                  <c:v>19.424183295511156</c:v>
                </c:pt>
                <c:pt idx="4">
                  <c:v>4.3497628328349647</c:v>
                </c:pt>
              </c:numCache>
            </c:numRef>
          </c:val>
          <c:extLst>
            <c:ext xmlns:c16="http://schemas.microsoft.com/office/drawing/2014/chart" uri="{C3380CC4-5D6E-409C-BE32-E72D297353CC}">
              <c16:uniqueId val="{00000004-464B-4797-AFBA-596C53610C39}"/>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068774635377196"/>
          <c:y val="6.4557763756151382E-2"/>
          <c:w val="0.85368545751633984"/>
          <c:h val="0.57807259347609852"/>
        </c:manualLayout>
      </c:layout>
      <c:lineChart>
        <c:grouping val="standard"/>
        <c:varyColors val="0"/>
        <c:ser>
          <c:idx val="1"/>
          <c:order val="0"/>
          <c:tx>
            <c:strRef>
              <c:f>'1.1.Grafice'!#REF!</c:f>
              <c:strCache>
                <c:ptCount val="1"/>
                <c:pt idx="0">
                  <c:v>#REF!</c:v>
                </c:pt>
              </c:strCache>
              <c:extLst xmlns:c15="http://schemas.microsoft.com/office/drawing/2012/chart"/>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'1.1.Grafice'!$L$8:$R$8</c:f>
              <c:numCache>
                <c:formatCode>General</c:formatCode>
                <c:ptCount val="7"/>
                <c:pt idx="0">
                  <c:v>2015</c:v>
                </c:pt>
                <c:pt idx="1">
                  <c:v>2016</c:v>
                </c:pt>
                <c:pt idx="2">
                  <c:v>2017</c:v>
                </c:pt>
                <c:pt idx="3">
                  <c:v>2018</c:v>
                </c:pt>
                <c:pt idx="4">
                  <c:v>2019</c:v>
                </c:pt>
                <c:pt idx="5">
                  <c:v>2020</c:v>
                </c:pt>
                <c:pt idx="6">
                  <c:v>2021</c:v>
                </c:pt>
              </c:numCache>
            </c:numRef>
          </c:cat>
          <c:val>
            <c:numRef>
              <c:f>'1.1.Grafice'!#REF!</c:f>
              <c:extLst xmlns:c15="http://schemas.microsoft.com/office/drawing/2012/chart"/>
            </c:numRef>
          </c:val>
          <c:smooth val="0"/>
          <c:extLst xmlns:c15="http://schemas.microsoft.com/office/drawing/2012/chart">
            <c:ext xmlns:c16="http://schemas.microsoft.com/office/drawing/2014/chart" uri="{C3380CC4-5D6E-409C-BE32-E72D297353CC}">
              <c16:uniqueId val="{00000000-8542-4FA8-A693-EC21EF492E47}"/>
            </c:ext>
          </c:extLst>
        </c:ser>
        <c:ser>
          <c:idx val="2"/>
          <c:order val="1"/>
          <c:tx>
            <c:strRef>
              <c:f>'1.1.Grafice'!$J$11</c:f>
              <c:strCache>
                <c:ptCount val="1"/>
                <c:pt idx="0">
                  <c:v>Anul precedent = 100%
Предыдущий год = 100%</c:v>
                </c:pt>
              </c:strCache>
            </c:strRef>
          </c:tx>
          <c:spPr>
            <a:ln w="28575" cap="rnd" cmpd="sng" algn="ctr">
              <a:solidFill>
                <a:schemeClr val="accent1">
                  <a:tint val="65000"/>
                  <a:shade val="95000"/>
                  <a:satMod val="105000"/>
                </a:schemeClr>
              </a:solidFill>
              <a:prstDash val="solid"/>
              <a:round/>
            </a:ln>
            <a:effectLst/>
          </c:spPr>
          <c:marker>
            <c:symbol val="triangle"/>
            <c:size val="7"/>
            <c:spPr>
              <a:solidFill>
                <a:schemeClr val="accent1">
                  <a:tint val="65000"/>
                </a:schemeClr>
              </a:solidFill>
              <a:ln w="9525" cap="flat" cmpd="sng" algn="ctr">
                <a:solidFill>
                  <a:schemeClr val="accent1">
                    <a:tint val="65000"/>
                    <a:shade val="95000"/>
                    <a:satMod val="105000"/>
                  </a:schemeClr>
                </a:solidFill>
                <a:prstDash val="solid"/>
                <a:round/>
              </a:ln>
              <a:effectLst/>
            </c:spPr>
          </c:marker>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'1.1.Grafice'!$L$8:$R$8</c:f>
              <c:numCache>
                <c:formatCode>General</c:formatCode>
                <c:ptCount val="7"/>
                <c:pt idx="0">
                  <c:v>2015</c:v>
                </c:pt>
                <c:pt idx="1">
                  <c:v>2016</c:v>
                </c:pt>
                <c:pt idx="2">
                  <c:v>2017</c:v>
                </c:pt>
                <c:pt idx="3">
                  <c:v>2018</c:v>
                </c:pt>
                <c:pt idx="4">
                  <c:v>2019</c:v>
                </c:pt>
                <c:pt idx="5">
                  <c:v>2020</c:v>
                </c:pt>
                <c:pt idx="6">
                  <c:v>2021</c:v>
                </c:pt>
              </c:numCache>
            </c:numRef>
          </c:cat>
          <c:val>
            <c:numRef>
              <c:f>'1.1.Grafice'!$L$11:$R$11</c:f>
              <c:numCache>
                <c:formatCode>0.0</c:formatCode>
                <c:ptCount val="7"/>
                <c:pt idx="0">
                  <c:v>99.3</c:v>
                </c:pt>
                <c:pt idx="1">
                  <c:v>104.6</c:v>
                </c:pt>
                <c:pt idx="2">
                  <c:v>104.2</c:v>
                </c:pt>
                <c:pt idx="3">
                  <c:v>104.1</c:v>
                </c:pt>
                <c:pt idx="4">
                  <c:v>103.6</c:v>
                </c:pt>
                <c:pt idx="5">
                  <c:v>91.7</c:v>
                </c:pt>
                <c:pt idx="6">
                  <c:v>113.93000004703117</c:v>
                </c:pt>
              </c:numCache>
            </c:numRef>
          </c:val>
          <c:smooth val="0"/>
          <c:extLst>
            <c:ext xmlns:c16="http://schemas.microsoft.com/office/drawing/2014/chart" uri="{C3380CC4-5D6E-409C-BE32-E72D297353CC}">
              <c16:uniqueId val="{00000001-8542-4FA8-A693-EC21EF492E47}"/>
            </c:ext>
          </c:extLst>
        </c:ser>
        <c:ser>
          <c:idx val="0"/>
          <c:order val="2"/>
          <c:tx>
            <c:strRef>
              <c:f>'1.1.Grafice'!$J$10</c:f>
              <c:strCache>
                <c:ptCount val="1"/>
                <c:pt idx="0">
                  <c:v>2015 = 100%</c:v>
                </c:pt>
              </c:strCache>
            </c:strRef>
          </c:tx>
          <c:spPr>
            <a:ln w="28575" cap="rnd" cmpd="sng" algn="ctr">
              <a:solidFill>
                <a:schemeClr val="accent1">
                  <a:shade val="65000"/>
                  <a:shade val="95000"/>
                  <a:satMod val="105000"/>
                </a:schemeClr>
              </a:solidFill>
              <a:prstDash val="solid"/>
              <a:round/>
            </a:ln>
            <a:effectLst/>
          </c:spPr>
          <c:marker>
            <c:spPr>
              <a:solidFill>
                <a:schemeClr val="accent1">
                  <a:shade val="65000"/>
                </a:schemeClr>
              </a:solidFill>
              <a:ln w="9525" cap="flat" cmpd="sng" algn="ctr">
                <a:solidFill>
                  <a:schemeClr val="accent1">
                    <a:shade val="65000"/>
                    <a:shade val="95000"/>
                    <a:satMod val="105000"/>
                  </a:schemeClr>
                </a:solidFill>
                <a:prstDash val="solid"/>
                <a:round/>
              </a:ln>
              <a:effectLst/>
            </c:spPr>
          </c:marker>
          <c:dLbls>
            <c:dLbl>
              <c:idx val="5"/>
              <c:layout>
                <c:manualLayout>
                  <c:x val="-4.4068638577726194E-2"/>
                  <c:y val="-6.97006087726820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0-40AD-8CD6-4129B006E1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'1.1.Grafice'!$L$8:$R$8</c:f>
              <c:numCache>
                <c:formatCode>General</c:formatCode>
                <c:ptCount val="7"/>
                <c:pt idx="0">
                  <c:v>2015</c:v>
                </c:pt>
                <c:pt idx="1">
                  <c:v>2016</c:v>
                </c:pt>
                <c:pt idx="2">
                  <c:v>2017</c:v>
                </c:pt>
                <c:pt idx="3">
                  <c:v>2018</c:v>
                </c:pt>
                <c:pt idx="4">
                  <c:v>2019</c:v>
                </c:pt>
                <c:pt idx="5">
                  <c:v>2020</c:v>
                </c:pt>
                <c:pt idx="6">
                  <c:v>2021</c:v>
                </c:pt>
              </c:numCache>
            </c:numRef>
          </c:cat>
          <c:val>
            <c:numRef>
              <c:f>'1.1.Grafice'!$L$10:$R$10</c:f>
              <c:numCache>
                <c:formatCode>0.0</c:formatCode>
                <c:ptCount val="7"/>
                <c:pt idx="0">
                  <c:v>100</c:v>
                </c:pt>
                <c:pt idx="1">
                  <c:v>104.6</c:v>
                </c:pt>
                <c:pt idx="2">
                  <c:v>108.9932</c:v>
                </c:pt>
                <c:pt idx="3">
                  <c:v>113.46192119999999</c:v>
                </c:pt>
                <c:pt idx="4">
                  <c:v>117.54655036319998</c:v>
                </c:pt>
                <c:pt idx="5">
                  <c:v>107.79018668305439</c:v>
                </c:pt>
                <c:pt idx="6">
                  <c:v>122.80535973869884</c:v>
                </c:pt>
              </c:numCache>
            </c:numRef>
          </c:val>
          <c:smooth val="0"/>
          <c:extLst>
            <c:ext xmlns:c16="http://schemas.microsoft.com/office/drawing/2014/chart" uri="{C3380CC4-5D6E-409C-BE32-E72D297353CC}">
              <c16:uniqueId val="{00000001-BC53-4D00-941A-71D348F70999}"/>
            </c:ext>
          </c:extLst>
        </c:ser>
        <c:dLbls>
          <c:showLegendKey val="0"/>
          <c:showVal val="0"/>
          <c:showCatName val="0"/>
          <c:showSerName val="0"/>
          <c:showPercent val="0"/>
          <c:showBubbleSize val="0"/>
        </c:dLbls>
        <c:marker val="1"/>
        <c:smooth val="0"/>
        <c:axId val="98252672"/>
        <c:axId val="98254208"/>
        <c:extLst/>
      </c:lineChart>
      <c:catAx>
        <c:axId val="98252672"/>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8254208"/>
        <c:crosses val="autoZero"/>
        <c:auto val="1"/>
        <c:lblAlgn val="ctr"/>
        <c:lblOffset val="100"/>
        <c:noMultiLvlLbl val="0"/>
      </c:catAx>
      <c:valAx>
        <c:axId val="98254208"/>
        <c:scaling>
          <c:orientation val="minMax"/>
          <c:max val="125"/>
          <c:min val="75"/>
        </c:scaling>
        <c:delete val="0"/>
        <c:axPos val="l"/>
        <c:majorGridlines>
          <c:spPr>
            <a:ln w="9525" cap="flat" cmpd="sng" algn="ctr">
              <a:noFill/>
              <a:prstDash val="solid"/>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ro-RO"/>
                  <a:t>%</a:t>
                </a:r>
                <a:endParaRPr lang="en-US"/>
              </a:p>
            </c:rich>
          </c:tx>
          <c:layout>
            <c:manualLayout>
              <c:xMode val="edge"/>
              <c:yMode val="edge"/>
              <c:x val="9.148270866141732E-2"/>
              <c:y val="1.0979704269639564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8252672"/>
        <c:crosses val="autoZero"/>
        <c:crossBetween val="between"/>
        <c:majorUnit val="25"/>
      </c:valAx>
      <c:spPr>
        <a:solidFill>
          <a:schemeClr val="bg1"/>
        </a:solidFill>
        <a:ln>
          <a:noFill/>
        </a:ln>
        <a:effectLst/>
      </c:spPr>
    </c:plotArea>
    <c:legend>
      <c:legendPos val="b"/>
      <c:layout>
        <c:manualLayout>
          <c:xMode val="edge"/>
          <c:yMode val="edge"/>
          <c:x val="0.10262825272223948"/>
          <c:y val="0.77244835661847122"/>
          <c:w val="0.81964027296587938"/>
          <c:h val="8.54754294327070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ro-RO" sz="1200"/>
              <a:t>Resurse</a:t>
            </a:r>
          </a:p>
          <a:p>
            <a:pPr>
              <a:defRPr sz="1200"/>
            </a:pPr>
            <a:r>
              <a:rPr lang="ru-RU" sz="1200"/>
              <a:t>Ресурсы</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085458056700571E-2"/>
          <c:y val="0.20389120663624838"/>
          <c:w val="0.90489127404383063"/>
          <c:h val="0.59318190037530771"/>
        </c:manualLayout>
      </c:layout>
      <c:barChart>
        <c:barDir val="col"/>
        <c:grouping val="stacked"/>
        <c:varyColors val="0"/>
        <c:ser>
          <c:idx val="0"/>
          <c:order val="0"/>
          <c:tx>
            <c:strRef>
              <c:f>'1.1.Grafice'!$J$14</c:f>
              <c:strCache>
                <c:ptCount val="1"/>
                <c:pt idx="0">
                  <c:v>Valoarea adăugată brută/ Валовая добавленная стоимость</c:v>
                </c:pt>
              </c:strCache>
            </c:strRef>
          </c:tx>
          <c:spPr>
            <a:solidFill>
              <a:schemeClr val="accent1">
                <a:shade val="76000"/>
              </a:schemeClr>
            </a:solidFill>
            <a:ln>
              <a:noFill/>
            </a:ln>
            <a:effectLst/>
          </c:spPr>
          <c:invertIfNegative val="0"/>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'1.1.Grafice'!$K$13:$R$13</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'1.1.Grafice'!$K$14:$R$14</c:f>
              <c:numCache>
                <c:formatCode>_(* #\ ##0.0_);_(* \(#\ ##0.0\);_(* "-"??_);_(@_)</c:formatCode>
                <c:ptCount val="8"/>
                <c:pt idx="0">
                  <c:v>86.7</c:v>
                </c:pt>
                <c:pt idx="1">
                  <c:v>87.3</c:v>
                </c:pt>
                <c:pt idx="2">
                  <c:v>87.5</c:v>
                </c:pt>
                <c:pt idx="3">
                  <c:v>86.3</c:v>
                </c:pt>
                <c:pt idx="4">
                  <c:v>86.2</c:v>
                </c:pt>
                <c:pt idx="5" formatCode="#\ ##0.0">
                  <c:v>86.8</c:v>
                </c:pt>
                <c:pt idx="6" formatCode="#\ ##0.0">
                  <c:v>86.6</c:v>
                </c:pt>
                <c:pt idx="7" formatCode="#\ ##0.0">
                  <c:v>85.859488793931831</c:v>
                </c:pt>
              </c:numCache>
            </c:numRef>
          </c:val>
          <c:extLst>
            <c:ext xmlns:c16="http://schemas.microsoft.com/office/drawing/2014/chart" uri="{C3380CC4-5D6E-409C-BE32-E72D297353CC}">
              <c16:uniqueId val="{00000000-2F4C-4861-98DA-BDB76ACB1B59}"/>
            </c:ext>
          </c:extLst>
        </c:ser>
        <c:ser>
          <c:idx val="1"/>
          <c:order val="1"/>
          <c:tx>
            <c:strRef>
              <c:f>'1.1.Grafice'!$J$15</c:f>
              <c:strCache>
                <c:ptCount val="1"/>
                <c:pt idx="0">
                  <c:v>Impozite nete pe produse/ Чистые налоги на продукты</c:v>
                </c:pt>
              </c:strCache>
            </c:strRef>
          </c:tx>
          <c:spPr>
            <a:solidFill>
              <a:schemeClr val="accent1">
                <a:tint val="77000"/>
              </a:schemeClr>
            </a:solidFill>
            <a:ln>
              <a:noFill/>
            </a:ln>
            <a:effectLst/>
          </c:spPr>
          <c:invertIfNegative val="0"/>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'1.1.Grafice'!$K$13:$R$13</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'1.1.Grafice'!$K$15:$R$15</c:f>
              <c:numCache>
                <c:formatCode>_(* #\ ##0.0_);_(* \(#\ ##0.0\);_(* "-"??_);_(@_)</c:formatCode>
                <c:ptCount val="8"/>
                <c:pt idx="0">
                  <c:v>13.3</c:v>
                </c:pt>
                <c:pt idx="1">
                  <c:v>12.7</c:v>
                </c:pt>
                <c:pt idx="2">
                  <c:v>12.5</c:v>
                </c:pt>
                <c:pt idx="3">
                  <c:v>13.7</c:v>
                </c:pt>
                <c:pt idx="4">
                  <c:v>13.8</c:v>
                </c:pt>
                <c:pt idx="5" formatCode="#\ ##0.0">
                  <c:v>13.2</c:v>
                </c:pt>
                <c:pt idx="6" formatCode="#\ ##0.0">
                  <c:v>13.4</c:v>
                </c:pt>
                <c:pt idx="7" formatCode="#\ ##0.0">
                  <c:v>14.14051120606816</c:v>
                </c:pt>
              </c:numCache>
            </c:numRef>
          </c:val>
          <c:extLst>
            <c:ext xmlns:c16="http://schemas.microsoft.com/office/drawing/2014/chart" uri="{C3380CC4-5D6E-409C-BE32-E72D297353CC}">
              <c16:uniqueId val="{00000001-2F4C-4861-98DA-BDB76ACB1B59}"/>
            </c:ext>
          </c:extLst>
        </c:ser>
        <c:dLbls>
          <c:dLblPos val="ctr"/>
          <c:showLegendKey val="0"/>
          <c:showVal val="1"/>
          <c:showCatName val="0"/>
          <c:showSerName val="0"/>
          <c:showPercent val="0"/>
          <c:showBubbleSize val="0"/>
        </c:dLbls>
        <c:gapWidth val="100"/>
        <c:overlap val="100"/>
        <c:axId val="100270080"/>
        <c:axId val="100271616"/>
      </c:barChart>
      <c:catAx>
        <c:axId val="100270080"/>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271616"/>
        <c:crosses val="autoZero"/>
        <c:auto val="1"/>
        <c:lblAlgn val="ctr"/>
        <c:lblOffset val="100"/>
        <c:noMultiLvlLbl val="0"/>
      </c:catAx>
      <c:valAx>
        <c:axId val="100271616"/>
        <c:scaling>
          <c:orientation val="minMax"/>
          <c:max val="100"/>
          <c:min val="0"/>
        </c:scaling>
        <c:delete val="0"/>
        <c:axPos val="l"/>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ro-RO"/>
                  <a:t>%</a:t>
                </a:r>
              </a:p>
            </c:rich>
          </c:tx>
          <c:layout>
            <c:manualLayout>
              <c:xMode val="edge"/>
              <c:yMode val="edge"/>
              <c:x val="7.3598134716263391E-2"/>
              <c:y val="0.1247297735684679"/>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0"/>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270080"/>
        <c:crosses val="autoZero"/>
        <c:crossBetween val="between"/>
        <c:majorUnit val="20"/>
      </c:valAx>
      <c:spPr>
        <a:solidFill>
          <a:schemeClr val="bg1"/>
        </a:solidFill>
        <a:ln>
          <a:noFill/>
        </a:ln>
        <a:effectLst/>
      </c:spPr>
    </c:plotArea>
    <c:legend>
      <c:legendPos val="b"/>
      <c:layout>
        <c:manualLayout>
          <c:xMode val="edge"/>
          <c:yMode val="edge"/>
          <c:x val="0.16032377759098698"/>
          <c:y val="0.86760429728173127"/>
          <c:w val="0.74464998066118193"/>
          <c:h val="9.4692199612115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ro-RO" sz="1200"/>
              <a:t>Utilizări</a:t>
            </a:r>
          </a:p>
          <a:p>
            <a:pPr>
              <a:defRPr sz="1200"/>
            </a:pPr>
            <a:r>
              <a:rPr lang="ru-RU" sz="1200"/>
              <a:t>Использование</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0026840344472287E-2"/>
          <c:y val="0.18486703597420714"/>
          <c:w val="0.91908462976861338"/>
          <c:h val="0.60817617867603202"/>
        </c:manualLayout>
      </c:layout>
      <c:barChart>
        <c:barDir val="bar"/>
        <c:grouping val="clustered"/>
        <c:varyColors val="0"/>
        <c:ser>
          <c:idx val="0"/>
          <c:order val="0"/>
          <c:tx>
            <c:strRef>
              <c:f>'1.1.Grafice'!$J$18</c:f>
              <c:strCache>
                <c:ptCount val="1"/>
                <c:pt idx="0">
                  <c:v>Consumul final/ Конечное потребление</c:v>
                </c:pt>
              </c:strCache>
            </c:strRef>
          </c:tx>
          <c:spPr>
            <a:solidFill>
              <a:schemeClr val="accent1">
                <a:shade val="65000"/>
              </a:schemeClr>
            </a:solidFill>
            <a:ln>
              <a:noFill/>
            </a:ln>
            <a:effectLst/>
          </c:spPr>
          <c:invertIfNegative val="0"/>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'1.1.Grafice'!$K$17:$R$17</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'1.1.Grafice'!$K$18:$R$18</c:f>
              <c:numCache>
                <c:formatCode>#\ ##0.0</c:formatCode>
                <c:ptCount val="8"/>
                <c:pt idx="0">
                  <c:v>107.38979413653051</c:v>
                </c:pt>
                <c:pt idx="1">
                  <c:v>101.29048136466758</c:v>
                </c:pt>
                <c:pt idx="2">
                  <c:v>101.28480071485126</c:v>
                </c:pt>
                <c:pt idx="3">
                  <c:v>101.61874258244514</c:v>
                </c:pt>
                <c:pt idx="4">
                  <c:v>99.462236923218043</c:v>
                </c:pt>
                <c:pt idx="5">
                  <c:v>100.1464052682547</c:v>
                </c:pt>
                <c:pt idx="6" formatCode="0.0">
                  <c:v>99.572604887078569</c:v>
                </c:pt>
                <c:pt idx="7" formatCode="0.0">
                  <c:v>100.31718543803088</c:v>
                </c:pt>
              </c:numCache>
            </c:numRef>
          </c:val>
          <c:extLst>
            <c:ext xmlns:c16="http://schemas.microsoft.com/office/drawing/2014/chart" uri="{C3380CC4-5D6E-409C-BE32-E72D297353CC}">
              <c16:uniqueId val="{00000000-1566-49CA-8441-1FC1FA53C808}"/>
            </c:ext>
          </c:extLst>
        </c:ser>
        <c:ser>
          <c:idx val="1"/>
          <c:order val="1"/>
          <c:tx>
            <c:strRef>
              <c:f>'1.1.Grafice'!$J$19</c:f>
              <c:strCache>
                <c:ptCount val="1"/>
                <c:pt idx="0">
                  <c:v>Formarea brută de capital/ Валовое накопление </c:v>
                </c:pt>
              </c:strCache>
            </c:strRef>
          </c:tx>
          <c:spPr>
            <a:solidFill>
              <a:schemeClr val="accent1"/>
            </a:solidFill>
            <a:ln>
              <a:noFill/>
            </a:ln>
            <a:effectLst/>
          </c:spPr>
          <c:invertIfNegative val="0"/>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'1.1.Grafice'!$K$17:$R$17</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'1.1.Grafice'!$K$19:$R$19</c:f>
              <c:numCache>
                <c:formatCode>#\ ##0.0</c:formatCode>
                <c:ptCount val="8"/>
                <c:pt idx="0">
                  <c:v>23.782570732144759</c:v>
                </c:pt>
                <c:pt idx="1">
                  <c:v>24.062090549757649</c:v>
                </c:pt>
                <c:pt idx="2">
                  <c:v>21.986885022924191</c:v>
                </c:pt>
                <c:pt idx="3">
                  <c:v>21.93895397277657</c:v>
                </c:pt>
                <c:pt idx="4">
                  <c:v>26.591810765434882</c:v>
                </c:pt>
                <c:pt idx="5">
                  <c:v>25.103661955166356</c:v>
                </c:pt>
                <c:pt idx="6" formatCode="0.0">
                  <c:v>23.864444536377977</c:v>
                </c:pt>
                <c:pt idx="7" formatCode="0.0">
                  <c:v>26.856125929751006</c:v>
                </c:pt>
              </c:numCache>
            </c:numRef>
          </c:val>
          <c:extLst>
            <c:ext xmlns:c16="http://schemas.microsoft.com/office/drawing/2014/chart" uri="{C3380CC4-5D6E-409C-BE32-E72D297353CC}">
              <c16:uniqueId val="{00000001-1566-49CA-8441-1FC1FA53C808}"/>
            </c:ext>
          </c:extLst>
        </c:ser>
        <c:ser>
          <c:idx val="2"/>
          <c:order val="2"/>
          <c:tx>
            <c:strRef>
              <c:f>'1.1.Grafice'!$J$20</c:f>
              <c:strCache>
                <c:ptCount val="1"/>
                <c:pt idx="0">
                  <c:v>Exportul net/ Чистый экспорт </c:v>
                </c:pt>
              </c:strCache>
            </c:strRef>
          </c:tx>
          <c:spPr>
            <a:solidFill>
              <a:schemeClr val="accent1">
                <a:tint val="65000"/>
              </a:schemeClr>
            </a:solidFill>
            <a:ln>
              <a:noFill/>
            </a:ln>
            <a:effectLst/>
          </c:spPr>
          <c:invertIfNegative val="0"/>
          <c:dLbls>
            <c:numFmt formatCode="#\ ##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'1.1.Grafice'!$K$17:$R$17</c:f>
              <c:numCache>
                <c:formatCode>General</c:formatCode>
                <c:ptCount val="8"/>
                <c:pt idx="0">
                  <c:v>2014</c:v>
                </c:pt>
                <c:pt idx="1">
                  <c:v>2015</c:v>
                </c:pt>
                <c:pt idx="2">
                  <c:v>2016</c:v>
                </c:pt>
                <c:pt idx="3">
                  <c:v>2017</c:v>
                </c:pt>
                <c:pt idx="4">
                  <c:v>2018</c:v>
                </c:pt>
                <c:pt idx="5">
                  <c:v>2019</c:v>
                </c:pt>
                <c:pt idx="6">
                  <c:v>2020</c:v>
                </c:pt>
                <c:pt idx="7">
                  <c:v>2021</c:v>
                </c:pt>
              </c:numCache>
            </c:numRef>
          </c:cat>
          <c:val>
            <c:numRef>
              <c:f>'1.1.Grafice'!$K$20:$R$20</c:f>
              <c:numCache>
                <c:formatCode>#\ ##0.0</c:formatCode>
                <c:ptCount val="8"/>
                <c:pt idx="0">
                  <c:v>-31.172364868675274</c:v>
                </c:pt>
                <c:pt idx="1">
                  <c:v>-25.352571914425226</c:v>
                </c:pt>
                <c:pt idx="2">
                  <c:v>-23.27168573777546</c:v>
                </c:pt>
                <c:pt idx="3">
                  <c:v>-23.557697123379995</c:v>
                </c:pt>
                <c:pt idx="4">
                  <c:v>-26.054047688652922</c:v>
                </c:pt>
                <c:pt idx="5">
                  <c:v>-25.250067223421059</c:v>
                </c:pt>
                <c:pt idx="6" formatCode="0.0">
                  <c:v>-23.437049924123212</c:v>
                </c:pt>
                <c:pt idx="7" formatCode="0.0">
                  <c:v>-27.173311180096583</c:v>
                </c:pt>
              </c:numCache>
            </c:numRef>
          </c:val>
          <c:extLst>
            <c:ext xmlns:c16="http://schemas.microsoft.com/office/drawing/2014/chart" uri="{C3380CC4-5D6E-409C-BE32-E72D297353CC}">
              <c16:uniqueId val="{00000002-1566-49CA-8441-1FC1FA53C808}"/>
            </c:ext>
          </c:extLst>
        </c:ser>
        <c:dLbls>
          <c:dLblPos val="outEnd"/>
          <c:showLegendKey val="0"/>
          <c:showVal val="1"/>
          <c:showCatName val="0"/>
          <c:showSerName val="0"/>
          <c:showPercent val="0"/>
          <c:showBubbleSize val="0"/>
        </c:dLbls>
        <c:gapWidth val="20"/>
        <c:overlap val="-20"/>
        <c:axId val="100317056"/>
        <c:axId val="100318592"/>
      </c:barChart>
      <c:catAx>
        <c:axId val="100317056"/>
        <c:scaling>
          <c:orientation val="minMax"/>
        </c:scaling>
        <c:delete val="0"/>
        <c:axPos val="l"/>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318592"/>
        <c:crosses val="autoZero"/>
        <c:auto val="1"/>
        <c:lblAlgn val="ctr"/>
        <c:lblOffset val="100"/>
        <c:noMultiLvlLbl val="0"/>
      </c:catAx>
      <c:valAx>
        <c:axId val="100318592"/>
        <c:scaling>
          <c:orientation val="minMax"/>
          <c:max val="130"/>
          <c:min val="-50"/>
        </c:scaling>
        <c:delete val="0"/>
        <c:axPos val="b"/>
        <c:title>
          <c:tx>
            <c:rich>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ro-RO"/>
                  <a:t>%</a:t>
                </a:r>
                <a:endParaRPr lang="en-US"/>
              </a:p>
            </c:rich>
          </c:tx>
          <c:layout>
            <c:manualLayout>
              <c:xMode val="edge"/>
              <c:yMode val="edge"/>
              <c:x val="0.28949936185278941"/>
              <c:y val="0.133142868429787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 ##0.0"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317056"/>
        <c:crosses val="autoZero"/>
        <c:crossBetween val="between"/>
      </c:valAx>
      <c:spPr>
        <a:solidFill>
          <a:schemeClr val="bg1"/>
        </a:solidFill>
        <a:ln>
          <a:noFill/>
        </a:ln>
        <a:effectLst/>
      </c:spPr>
    </c:plotArea>
    <c:legend>
      <c:legendPos val="b"/>
      <c:layout>
        <c:manualLayout>
          <c:xMode val="edge"/>
          <c:yMode val="edge"/>
          <c:x val="9.063573030754031E-2"/>
          <c:y val="0.8631871003146171"/>
          <c:w val="0.72835819616364372"/>
          <c:h val="0.12595349021825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8527904936361304"/>
          <c:y val="7.2843771315968975E-2"/>
          <c:w val="0.42397763837498115"/>
          <c:h val="0.37710986296850546"/>
        </c:manualLayout>
      </c:layout>
      <c:pieChart>
        <c:varyColors val="1"/>
        <c:ser>
          <c:idx val="0"/>
          <c:order val="0"/>
          <c:spPr>
            <a:ln>
              <a:noFill/>
            </a:ln>
          </c:spPr>
          <c:dPt>
            <c:idx val="0"/>
            <c:bubble3D val="0"/>
            <c:spPr>
              <a:solidFill>
                <a:schemeClr val="accent1">
                  <a:shade val="53000"/>
                </a:schemeClr>
              </a:solidFill>
              <a:ln w="19050">
                <a:noFill/>
              </a:ln>
              <a:effectLst/>
            </c:spPr>
            <c:extLst>
              <c:ext xmlns:c16="http://schemas.microsoft.com/office/drawing/2014/chart" uri="{C3380CC4-5D6E-409C-BE32-E72D297353CC}">
                <c16:uniqueId val="{00000001-8E48-4F9C-9223-08780EC0171E}"/>
              </c:ext>
            </c:extLst>
          </c:dPt>
          <c:dPt>
            <c:idx val="1"/>
            <c:bubble3D val="0"/>
            <c:spPr>
              <a:solidFill>
                <a:schemeClr val="accent1">
                  <a:shade val="76000"/>
                </a:schemeClr>
              </a:solidFill>
              <a:ln w="19050">
                <a:noFill/>
              </a:ln>
              <a:effectLst/>
            </c:spPr>
            <c:extLst>
              <c:ext xmlns:c16="http://schemas.microsoft.com/office/drawing/2014/chart" uri="{C3380CC4-5D6E-409C-BE32-E72D297353CC}">
                <c16:uniqueId val="{00000003-8E48-4F9C-9223-08780EC0171E}"/>
              </c:ext>
            </c:extLst>
          </c:dPt>
          <c:dPt>
            <c:idx val="2"/>
            <c:bubble3D val="0"/>
            <c:spPr>
              <a:solidFill>
                <a:schemeClr val="accent1"/>
              </a:solidFill>
              <a:ln w="19050">
                <a:noFill/>
              </a:ln>
              <a:effectLst/>
            </c:spPr>
            <c:extLst>
              <c:ext xmlns:c16="http://schemas.microsoft.com/office/drawing/2014/chart" uri="{C3380CC4-5D6E-409C-BE32-E72D297353CC}">
                <c16:uniqueId val="{00000005-8E48-4F9C-9223-08780EC0171E}"/>
              </c:ext>
            </c:extLst>
          </c:dPt>
          <c:dPt>
            <c:idx val="3"/>
            <c:bubble3D val="0"/>
            <c:spPr>
              <a:solidFill>
                <a:schemeClr val="accent1">
                  <a:tint val="77000"/>
                </a:schemeClr>
              </a:solidFill>
              <a:ln w="19050">
                <a:noFill/>
              </a:ln>
              <a:effectLst/>
            </c:spPr>
            <c:extLst>
              <c:ext xmlns:c16="http://schemas.microsoft.com/office/drawing/2014/chart" uri="{C3380CC4-5D6E-409C-BE32-E72D297353CC}">
                <c16:uniqueId val="{00000007-8E48-4F9C-9223-08780EC0171E}"/>
              </c:ext>
            </c:extLst>
          </c:dPt>
          <c:dPt>
            <c:idx val="4"/>
            <c:bubble3D val="0"/>
            <c:spPr>
              <a:solidFill>
                <a:schemeClr val="accent1">
                  <a:tint val="54000"/>
                </a:schemeClr>
              </a:solidFill>
              <a:ln w="19050">
                <a:noFill/>
              </a:ln>
              <a:effectLst/>
            </c:spPr>
            <c:extLst>
              <c:ext xmlns:c16="http://schemas.microsoft.com/office/drawing/2014/chart" uri="{C3380CC4-5D6E-409C-BE32-E72D297353CC}">
                <c16:uniqueId val="{00000009-8E48-4F9C-9223-08780EC0171E}"/>
              </c:ext>
            </c:extLst>
          </c:dPt>
          <c:dPt>
            <c:idx val="5"/>
            <c:bubble3D val="0"/>
            <c:spPr>
              <a:solidFill>
                <a:schemeClr val="accent1">
                  <a:tint val="30000"/>
                </a:schemeClr>
              </a:solidFill>
              <a:ln w="19050">
                <a:noFill/>
              </a:ln>
              <a:effectLst/>
            </c:spPr>
            <c:extLst>
              <c:ext xmlns:c16="http://schemas.microsoft.com/office/drawing/2014/chart" uri="{C3380CC4-5D6E-409C-BE32-E72D297353CC}">
                <c16:uniqueId val="{0000000B-8E48-4F9C-9223-08780EC0171E}"/>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'5.3.Diagrame-FP'!$K$9:$K$13</c:f>
              <c:strCache>
                <c:ptCount val="5"/>
                <c:pt idx="0">
                  <c:v>Proprietatea publică/ Публичная собственность</c:v>
                </c:pt>
                <c:pt idx="1">
                  <c:v>Proprietatea privată/ Частная собственность</c:v>
                </c:pt>
                <c:pt idx="2">
                  <c:v>Proprietatea mixtă (publică şi privată) fară participare străină/ Смешанная собственость (публичная + частная) без иностранного участия</c:v>
                </c:pt>
                <c:pt idx="3">
                  <c:v>Proprietatea străină/ Иностранная собственность</c:v>
                </c:pt>
                <c:pt idx="4">
                  <c:v>Proprietatea întreprinderilor mixte/ Собственность совместных предприятий </c:v>
                </c:pt>
              </c:strCache>
            </c:strRef>
          </c:cat>
          <c:val>
            <c:numRef>
              <c:f>'5.3.Diagrame-FP'!$L$9:$L$13</c:f>
              <c:numCache>
                <c:formatCode>#\ ##0.0</c:formatCode>
                <c:ptCount val="5"/>
                <c:pt idx="0">
                  <c:v>16.96821060172088</c:v>
                </c:pt>
                <c:pt idx="1">
                  <c:v>62.068624352698691</c:v>
                </c:pt>
                <c:pt idx="2">
                  <c:v>0.36689454990524845</c:v>
                </c:pt>
                <c:pt idx="3">
                  <c:v>13.355257350073705</c:v>
                </c:pt>
                <c:pt idx="4">
                  <c:v>7.2410131456014684</c:v>
                </c:pt>
              </c:numCache>
            </c:numRef>
          </c:val>
          <c:extLst>
            <c:ext xmlns:c16="http://schemas.microsoft.com/office/drawing/2014/chart" uri="{C3380CC4-5D6E-409C-BE32-E72D297353CC}">
              <c16:uniqueId val="{00000000-D30C-4980-B45B-5C4A8F7AD6C8}"/>
            </c:ext>
          </c:extLst>
        </c:ser>
        <c:dLbls>
          <c:showLegendKey val="0"/>
          <c:showVal val="0"/>
          <c:showCatName val="0"/>
          <c:showSerName val="0"/>
          <c:showPercent val="0"/>
          <c:showBubbleSize val="0"/>
          <c:showLeaderLines val="1"/>
        </c:dLbls>
        <c:firstSliceAng val="0"/>
      </c:pieChart>
      <c:spPr>
        <a:noFill/>
        <a:ln>
          <a:solidFill>
            <a:schemeClr val="bg1"/>
          </a:solidFill>
        </a:ln>
        <a:effectLst/>
      </c:spPr>
    </c:plotArea>
    <c:legend>
      <c:legendPos val="b"/>
      <c:layout>
        <c:manualLayout>
          <c:xMode val="edge"/>
          <c:yMode val="edge"/>
          <c:x val="8.8550548086620384E-2"/>
          <c:y val="0.53442041369512461"/>
          <c:w val="0.85192670402654203"/>
          <c:h val="0.324149478905828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27830412545916E-2"/>
          <c:y val="5.338925219102833E-2"/>
          <c:w val="0.9268110725790164"/>
          <c:h val="0.74954834115767077"/>
        </c:manualLayout>
      </c:layout>
      <c:barChart>
        <c:barDir val="col"/>
        <c:grouping val="clustered"/>
        <c:varyColors val="0"/>
        <c:ser>
          <c:idx val="0"/>
          <c:order val="0"/>
          <c:tx>
            <c:strRef>
              <c:f>'tabele pu harti si diagrame'!$G$22</c:f>
              <c:strCache>
                <c:ptCount val="1"/>
                <c:pt idx="0">
                  <c:v>PIBR</c:v>
                </c:pt>
              </c:strCache>
            </c:strRef>
          </c:tx>
          <c:spPr>
            <a:solidFill>
              <a:schemeClr val="accent1"/>
            </a:solidFill>
            <a:ln>
              <a:noFill/>
              <a:prstDash val="solid"/>
            </a:ln>
            <a:effectLst/>
          </c:spPr>
          <c:invertIfNegative val="0"/>
          <c:dLbls>
            <c:dLbl>
              <c:idx val="3"/>
              <c:layout>
                <c:manualLayout>
                  <c:x val="0"/>
                  <c:y val="-1.2030073288722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37-4F42-8D38-8EDDA62975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'tabele pu harti si diagrame'!$F$23:$F$28</c:f>
              <c:strCache>
                <c:ptCount val="6"/>
                <c:pt idx="0">
                  <c:v>Centru</c:v>
                </c:pt>
                <c:pt idx="1">
                  <c:v>Mun. Chișinău</c:v>
                </c:pt>
                <c:pt idx="2">
                  <c:v>Nord</c:v>
                </c:pt>
                <c:pt idx="3">
                  <c:v>Sud</c:v>
                </c:pt>
                <c:pt idx="4">
                  <c:v>UTA Găgăuzia</c:v>
                </c:pt>
                <c:pt idx="5">
                  <c:v>Total</c:v>
                </c:pt>
              </c:strCache>
            </c:strRef>
          </c:cat>
          <c:val>
            <c:numRef>
              <c:f>'tabele pu harti si diagrame'!$G$23:$G$28</c:f>
              <c:numCache>
                <c:formatCode>#\ ##0.0</c:formatCode>
                <c:ptCount val="6"/>
                <c:pt idx="0">
                  <c:v>91.165258190742378</c:v>
                </c:pt>
                <c:pt idx="1">
                  <c:v>92.773059367118194</c:v>
                </c:pt>
                <c:pt idx="2">
                  <c:v>89.588177570677956</c:v>
                </c:pt>
                <c:pt idx="3">
                  <c:v>89.421944867796228</c:v>
                </c:pt>
                <c:pt idx="4">
                  <c:v>89.377921629918106</c:v>
                </c:pt>
                <c:pt idx="5">
                  <c:v>91.724021697296791</c:v>
                </c:pt>
              </c:numCache>
            </c:numRef>
          </c:val>
          <c:extLst>
            <c:ext xmlns:c16="http://schemas.microsoft.com/office/drawing/2014/chart" uri="{C3380CC4-5D6E-409C-BE32-E72D297353CC}">
              <c16:uniqueId val="{00000000-6748-4C52-8C02-E6970A33DB4A}"/>
            </c:ext>
          </c:extLst>
        </c:ser>
        <c:ser>
          <c:idx val="1"/>
          <c:order val="1"/>
          <c:tx>
            <c:strRef>
              <c:f>'tabele pu harti si diagrame'!$H$22</c:f>
              <c:strCache>
                <c:ptCount val="1"/>
                <c:pt idx="0">
                  <c:v>PIBR pe locuitor</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'tabele pu harti si diagrame'!$F$23:$F$28</c:f>
              <c:strCache>
                <c:ptCount val="6"/>
                <c:pt idx="0">
                  <c:v>Centru</c:v>
                </c:pt>
                <c:pt idx="1">
                  <c:v>Mun. Chișinău</c:v>
                </c:pt>
                <c:pt idx="2">
                  <c:v>Nord</c:v>
                </c:pt>
                <c:pt idx="3">
                  <c:v>Sud</c:v>
                </c:pt>
                <c:pt idx="4">
                  <c:v>UTA Găgăuzia</c:v>
                </c:pt>
                <c:pt idx="5">
                  <c:v>Total</c:v>
                </c:pt>
              </c:strCache>
            </c:strRef>
          </c:cat>
          <c:val>
            <c:numRef>
              <c:f>'tabele pu harti si diagrame'!$H$23:$H$28</c:f>
              <c:numCache>
                <c:formatCode>#\ ##0.0</c:formatCode>
                <c:ptCount val="6"/>
                <c:pt idx="0">
                  <c:v>93.001259639487827</c:v>
                </c:pt>
                <c:pt idx="1">
                  <c:v>91.894217570699794</c:v>
                </c:pt>
                <c:pt idx="2">
                  <c:v>91.106478544916598</c:v>
                </c:pt>
                <c:pt idx="3">
                  <c:v>91.336148971006168</c:v>
                </c:pt>
                <c:pt idx="4">
                  <c:v>89.442891369415165</c:v>
                </c:pt>
                <c:pt idx="5">
                  <c:v>92.736730249535654</c:v>
                </c:pt>
              </c:numCache>
            </c:numRef>
          </c:val>
          <c:extLst>
            <c:ext xmlns:c16="http://schemas.microsoft.com/office/drawing/2014/chart" uri="{C3380CC4-5D6E-409C-BE32-E72D297353CC}">
              <c16:uniqueId val="{00000001-6748-4C52-8C02-E6970A33DB4A}"/>
            </c:ext>
          </c:extLst>
        </c:ser>
        <c:dLbls>
          <c:dLblPos val="outEnd"/>
          <c:showLegendKey val="0"/>
          <c:showVal val="1"/>
          <c:showCatName val="0"/>
          <c:showSerName val="0"/>
          <c:showPercent val="0"/>
          <c:showBubbleSize val="0"/>
        </c:dLbls>
        <c:gapWidth val="100"/>
        <c:axId val="779795440"/>
        <c:axId val="779796752"/>
      </c:barChart>
      <c:catAx>
        <c:axId val="77979544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cap="none" spc="0" normalizeH="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9796752"/>
        <c:crosses val="autoZero"/>
        <c:auto val="1"/>
        <c:lblAlgn val="ctr"/>
        <c:lblOffset val="100"/>
        <c:noMultiLvlLbl val="0"/>
      </c:catAx>
      <c:valAx>
        <c:axId val="779796752"/>
        <c:scaling>
          <c:orientation val="minMax"/>
          <c:max val="100"/>
          <c:min val="0"/>
        </c:scaling>
        <c:delete val="0"/>
        <c:axPos val="l"/>
        <c:title>
          <c:tx>
            <c:rich>
              <a:bodyPr rot="0" spcFirstLastPara="1" vertOverflow="ellipsis" wrap="square" anchor="ctr" anchorCtr="1"/>
              <a:lstStyle/>
              <a:p>
                <a:pPr>
                  <a:defRPr sz="800" b="0"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4.5049087557340266E-2"/>
              <c:y val="2.1103657386417657E-3"/>
            </c:manualLayout>
          </c:layout>
          <c:overlay val="0"/>
          <c:spPr>
            <a:noFill/>
            <a:ln>
              <a:noFill/>
            </a:ln>
            <a:effectLst/>
          </c:spPr>
          <c:txPr>
            <a:bodyPr rot="0" spcFirstLastPara="1" vertOverflow="ellipsis" wrap="square" anchor="ctr" anchorCtr="1"/>
            <a:lstStyle/>
            <a:p>
              <a:pPr>
                <a:defRPr sz="800" b="0"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9795440"/>
        <c:crosses val="autoZero"/>
        <c:crossBetween val="between"/>
        <c:majorUnit val="20"/>
      </c:valAx>
      <c:spPr>
        <a:noFill/>
        <a:ln>
          <a:noFill/>
        </a:ln>
        <a:effectLst/>
      </c:spPr>
    </c:plotArea>
    <c:legend>
      <c:legendPos val="b"/>
      <c:layout>
        <c:manualLayout>
          <c:xMode val="edge"/>
          <c:yMode val="edge"/>
          <c:x val="0.24708533799563548"/>
          <c:y val="0.90343393195724331"/>
          <c:w val="0.58718343351327429"/>
          <c:h val="5.7384042014082814E-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'tabele pu harti si diagrame'!$G$22</c:f>
              <c:strCache>
                <c:ptCount val="1"/>
                <c:pt idx="0">
                  <c:v>PIBR</c:v>
                </c:pt>
              </c:strCache>
            </c:strRef>
          </c:tx>
          <c:spPr>
            <a:solidFill>
              <a:schemeClr val="accent1"/>
            </a:solidFill>
            <a:ln>
              <a:noFill/>
            </a:ln>
            <a:effectLst/>
          </c:spPr>
          <c:invertIfNegative val="0"/>
          <c:cat>
            <c:strRef>
              <c:f>'tabele pu harti si diagrame'!$F$23:$F$28</c:f>
              <c:strCache>
                <c:ptCount val="6"/>
                <c:pt idx="0">
                  <c:v>Centru</c:v>
                </c:pt>
                <c:pt idx="1">
                  <c:v>Mun. Chișinău</c:v>
                </c:pt>
                <c:pt idx="2">
                  <c:v>Nord</c:v>
                </c:pt>
                <c:pt idx="3">
                  <c:v>Sud</c:v>
                </c:pt>
                <c:pt idx="4">
                  <c:v>UTA Găgăuzia</c:v>
                </c:pt>
                <c:pt idx="5">
                  <c:v>Total</c:v>
                </c:pt>
              </c:strCache>
            </c:strRef>
          </c:cat>
          <c:val>
            <c:numRef>
              <c:f>'tabele pu harti si diagrame'!$G$23:$G$28</c:f>
              <c:numCache>
                <c:formatCode>#\ ##0.0</c:formatCode>
                <c:ptCount val="6"/>
                <c:pt idx="0">
                  <c:v>91.165258190742378</c:v>
                </c:pt>
                <c:pt idx="1">
                  <c:v>92.773059367118194</c:v>
                </c:pt>
                <c:pt idx="2">
                  <c:v>89.588177570677956</c:v>
                </c:pt>
                <c:pt idx="3">
                  <c:v>89.421944867796228</c:v>
                </c:pt>
                <c:pt idx="4">
                  <c:v>89.377921629918106</c:v>
                </c:pt>
                <c:pt idx="5">
                  <c:v>91.724021697296791</c:v>
                </c:pt>
              </c:numCache>
            </c:numRef>
          </c:val>
          <c:extLst>
            <c:ext xmlns:c16="http://schemas.microsoft.com/office/drawing/2014/chart" uri="{C3380CC4-5D6E-409C-BE32-E72D297353CC}">
              <c16:uniqueId val="{00000000-83AC-4D0A-AF05-E499815F5C44}"/>
            </c:ext>
          </c:extLst>
        </c:ser>
        <c:ser>
          <c:idx val="1"/>
          <c:order val="1"/>
          <c:tx>
            <c:strRef>
              <c:f>'tabele pu harti si diagrame'!$H$22</c:f>
              <c:strCache>
                <c:ptCount val="1"/>
                <c:pt idx="0">
                  <c:v>PIBR pe locuitor</c:v>
                </c:pt>
              </c:strCache>
            </c:strRef>
          </c:tx>
          <c:spPr>
            <a:solidFill>
              <a:schemeClr val="accent2"/>
            </a:solidFill>
            <a:ln>
              <a:noFill/>
            </a:ln>
            <a:effectLst/>
          </c:spPr>
          <c:invertIfNegative val="0"/>
          <c:cat>
            <c:strRef>
              <c:f>'tabele pu harti si diagrame'!$F$23:$F$28</c:f>
              <c:strCache>
                <c:ptCount val="6"/>
                <c:pt idx="0">
                  <c:v>Centru</c:v>
                </c:pt>
                <c:pt idx="1">
                  <c:v>Mun. Chișinău</c:v>
                </c:pt>
                <c:pt idx="2">
                  <c:v>Nord</c:v>
                </c:pt>
                <c:pt idx="3">
                  <c:v>Sud</c:v>
                </c:pt>
                <c:pt idx="4">
                  <c:v>UTA Găgăuzia</c:v>
                </c:pt>
                <c:pt idx="5">
                  <c:v>Total</c:v>
                </c:pt>
              </c:strCache>
            </c:strRef>
          </c:cat>
          <c:val>
            <c:numRef>
              <c:f>'tabele pu harti si diagrame'!$H$23:$H$28</c:f>
              <c:numCache>
                <c:formatCode>#\ ##0.0</c:formatCode>
                <c:ptCount val="6"/>
                <c:pt idx="0">
                  <c:v>93.001259639487827</c:v>
                </c:pt>
                <c:pt idx="1">
                  <c:v>91.894217570699794</c:v>
                </c:pt>
                <c:pt idx="2">
                  <c:v>91.106478544916598</c:v>
                </c:pt>
                <c:pt idx="3">
                  <c:v>91.336148971006168</c:v>
                </c:pt>
                <c:pt idx="4">
                  <c:v>89.442891369415165</c:v>
                </c:pt>
                <c:pt idx="5">
                  <c:v>92.736730249535654</c:v>
                </c:pt>
              </c:numCache>
            </c:numRef>
          </c:val>
          <c:extLst>
            <c:ext xmlns:c16="http://schemas.microsoft.com/office/drawing/2014/chart" uri="{C3380CC4-5D6E-409C-BE32-E72D297353CC}">
              <c16:uniqueId val="{00000001-83AC-4D0A-AF05-E499815F5C44}"/>
            </c:ext>
          </c:extLst>
        </c:ser>
        <c:dLbls>
          <c:showLegendKey val="0"/>
          <c:showVal val="0"/>
          <c:showCatName val="0"/>
          <c:showSerName val="0"/>
          <c:showPercent val="0"/>
          <c:showBubbleSize val="0"/>
        </c:dLbls>
        <c:gapWidth val="219"/>
        <c:overlap val="-27"/>
        <c:axId val="779795440"/>
        <c:axId val="779796752"/>
      </c:barChart>
      <c:catAx>
        <c:axId val="77979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796752"/>
        <c:crosses val="autoZero"/>
        <c:auto val="1"/>
        <c:lblAlgn val="ctr"/>
        <c:lblOffset val="100"/>
        <c:noMultiLvlLbl val="0"/>
      </c:catAx>
      <c:valAx>
        <c:axId val="779796752"/>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79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536206805330708"/>
          <c:y val="0.14282100280776558"/>
          <c:w val="0.48927586389338584"/>
          <c:h val="0.786647128151305"/>
        </c:manualLayout>
      </c:layout>
      <c:pieChart>
        <c:varyColors val="1"/>
        <c:ser>
          <c:idx val="1"/>
          <c:order val="0"/>
          <c:spPr>
            <a:ln>
              <a:noFill/>
            </a:ln>
          </c:spPr>
          <c:dPt>
            <c:idx val="0"/>
            <c:bubble3D val="0"/>
            <c:spPr>
              <a:solidFill>
                <a:schemeClr val="accent1">
                  <a:shade val="53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A2BF-47F2-87C8-BEF076FA9A6F}"/>
              </c:ext>
            </c:extLst>
          </c:dPt>
          <c:dPt>
            <c:idx val="1"/>
            <c:bubble3D val="0"/>
            <c:spPr>
              <a:solidFill>
                <a:schemeClr val="accent1">
                  <a:shade val="76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A2BF-47F2-87C8-BEF076FA9A6F}"/>
              </c:ext>
            </c:extLst>
          </c:dPt>
          <c:dPt>
            <c:idx val="2"/>
            <c:bubble3D val="0"/>
            <c:spPr>
              <a:solidFill>
                <a:schemeClr val="accent1"/>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A2BF-47F2-87C8-BEF076FA9A6F}"/>
              </c:ext>
            </c:extLst>
          </c:dPt>
          <c:dPt>
            <c:idx val="3"/>
            <c:bubble3D val="0"/>
            <c:spPr>
              <a:solidFill>
                <a:schemeClr val="accent1">
                  <a:tint val="77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A2BF-47F2-87C8-BEF076FA9A6F}"/>
              </c:ext>
            </c:extLst>
          </c:dPt>
          <c:dPt>
            <c:idx val="4"/>
            <c:bubble3D val="0"/>
            <c:spPr>
              <a:solidFill>
                <a:schemeClr val="accent1">
                  <a:tint val="54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A2BF-47F2-87C8-BEF076FA9A6F}"/>
              </c:ext>
            </c:extLst>
          </c:dPt>
          <c:dLbls>
            <c:dLbl>
              <c:idx val="0"/>
              <c:tx>
                <c:rich>
                  <a:bodyPr/>
                  <a:lstStyle/>
                  <a:p>
                    <a:fld id="{40A69FDC-73CD-4CA3-AD40-BA2A013F828E}" type="CATEGORYNAME">
                      <a:rPr lang="en-US"/>
                      <a:pPr/>
                      <a:t>[CATEGORY NAME]</a:t>
                    </a:fld>
                    <a:fld id="{73C1F6C8-032D-4902-B6B9-CB77BA373BAB}"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2BF-47F2-87C8-BEF076FA9A6F}"/>
                </c:ext>
              </c:extLst>
            </c:dLbl>
            <c:dLbl>
              <c:idx val="1"/>
              <c:layout>
                <c:manualLayout>
                  <c:x val="0.25691127870169944"/>
                  <c:y val="-4.4176692857511031E-2"/>
                </c:manualLayout>
              </c:layout>
              <c:tx>
                <c:rich>
                  <a:bodyPr/>
                  <a:lstStyle/>
                  <a:p>
                    <a:fld id="{CCBBA486-BEC2-495C-AEBA-FB67E349F8B1}" type="CATEGORYNAME">
                      <a:rPr lang="en-US"/>
                      <a:pPr/>
                      <a:t>[CATEGORY NAME]</a:t>
                    </a:fld>
                    <a:fld id="{CA9A4062-AE47-4AEC-9C7D-85DCF4B144AC}"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2BF-47F2-87C8-BEF076FA9A6F}"/>
                </c:ext>
              </c:extLst>
            </c:dLbl>
            <c:dLbl>
              <c:idx val="2"/>
              <c:tx>
                <c:rich>
                  <a:bodyPr/>
                  <a:lstStyle/>
                  <a:p>
                    <a:fld id="{17505C70-38D8-40FC-B947-1F8F9915AF42}" type="CATEGORYNAME">
                      <a:rPr lang="en-US"/>
                      <a:pPr/>
                      <a:t>[CATEGORY NAME]</a:t>
                    </a:fld>
                    <a:fld id="{0FB2B244-84C2-47D9-8B20-70E3D1EBA5ED}"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2BF-47F2-87C8-BEF076FA9A6F}"/>
                </c:ext>
              </c:extLst>
            </c:dLbl>
            <c:dLbl>
              <c:idx val="3"/>
              <c:layout>
                <c:manualLayout>
                  <c:x val="-1.7459989814678608E-2"/>
                  <c:y val="-1.606425194818583E-2"/>
                </c:manualLayout>
              </c:layout>
              <c:tx>
                <c:rich>
                  <a:bodyPr/>
                  <a:lstStyle/>
                  <a:p>
                    <a:r>
                      <a:rPr lang="en-US" baseline="0"/>
                      <a:t>Sud
</a:t>
                    </a:r>
                    <a:fld id="{1E943A45-8392-4AC9-A748-7CEF8E2A50AE}"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BF-47F2-87C8-BEF076FA9A6F}"/>
                </c:ext>
              </c:extLst>
            </c:dLbl>
            <c:dLbl>
              <c:idx val="4"/>
              <c:layout>
                <c:manualLayout>
                  <c:x val="4.9885685184796025E-2"/>
                  <c:y val="-1.6064251948185834E-2"/>
                </c:manualLayout>
              </c:layout>
              <c:tx>
                <c:rich>
                  <a:bodyPr/>
                  <a:lstStyle/>
                  <a:p>
                    <a:fld id="{B14B6C83-E3DA-455F-80D0-D5C7AE075AAE}" type="CATEGORYNAME">
                      <a:rPr lang="en-US"/>
                      <a:pPr/>
                      <a:t>[CATEGORY NAME]</a:t>
                    </a:fld>
                    <a:fld id="{C1F14D48-1AF6-4EC1-86F1-48F16BF96064}"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2BF-47F2-87C8-BEF076FA9A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'tabele pu harti si diagrame'!$J$13:$J$17</c:f>
              <c:strCache>
                <c:ptCount val="5"/>
                <c:pt idx="0">
                  <c:v>Centru
</c:v>
                </c:pt>
                <c:pt idx="1">
                  <c:v>Municipiul Chișinău
</c:v>
                </c:pt>
                <c:pt idx="2">
                  <c:v>Nord
</c:v>
                </c:pt>
                <c:pt idx="3">
                  <c:v>Sud
          </c:v>
                </c:pt>
                <c:pt idx="4">
                  <c:v>UTA Găgăuzia
</c:v>
                </c:pt>
              </c:strCache>
            </c:strRef>
          </c:cat>
          <c:val>
            <c:numRef>
              <c:f>'tabele pu harti si diagrame'!$K$13:$K$17</c:f>
              <c:numCache>
                <c:formatCode>0.0</c:formatCode>
                <c:ptCount val="5"/>
                <c:pt idx="0">
                  <c:v>12.854116466846557</c:v>
                </c:pt>
                <c:pt idx="1">
                  <c:v>75.190265866487835</c:v>
                </c:pt>
                <c:pt idx="2">
                  <c:v>6.7031197990173279</c:v>
                </c:pt>
                <c:pt idx="3">
                  <c:v>3.4574371952224014</c:v>
                </c:pt>
                <c:pt idx="4">
                  <c:v>1.7950606724258718</c:v>
                </c:pt>
              </c:numCache>
            </c:numRef>
          </c:val>
          <c:extLst>
            <c:ext xmlns:c16="http://schemas.microsoft.com/office/drawing/2014/chart" uri="{C3380CC4-5D6E-409C-BE32-E72D297353CC}">
              <c16:uniqueId val="{00000005-A2BF-47F2-87C8-BEF076FA9A6F}"/>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312970806871492"/>
          <c:y val="0.13329616983717746"/>
          <c:w val="0.51374058386257015"/>
          <c:h val="0.78847157379663824"/>
        </c:manualLayout>
      </c:layout>
      <c:pieChart>
        <c:varyColors val="1"/>
        <c:ser>
          <c:idx val="1"/>
          <c:order val="0"/>
          <c:spPr>
            <a:ln>
              <a:noFill/>
            </a:ln>
          </c:spPr>
          <c:dPt>
            <c:idx val="0"/>
            <c:bubble3D val="0"/>
            <c:spPr>
              <a:solidFill>
                <a:schemeClr val="accent1">
                  <a:shade val="53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364D-415F-8A96-B7842C7800CC}"/>
              </c:ext>
            </c:extLst>
          </c:dPt>
          <c:dPt>
            <c:idx val="1"/>
            <c:bubble3D val="0"/>
            <c:spPr>
              <a:solidFill>
                <a:schemeClr val="accent1">
                  <a:shade val="76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364D-415F-8A96-B7842C7800CC}"/>
              </c:ext>
            </c:extLst>
          </c:dPt>
          <c:dPt>
            <c:idx val="2"/>
            <c:bubble3D val="0"/>
            <c:spPr>
              <a:solidFill>
                <a:schemeClr val="accent1"/>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364D-415F-8A96-B7842C7800CC}"/>
              </c:ext>
            </c:extLst>
          </c:dPt>
          <c:dPt>
            <c:idx val="3"/>
            <c:bubble3D val="0"/>
            <c:spPr>
              <a:solidFill>
                <a:schemeClr val="accent1">
                  <a:tint val="77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364D-415F-8A96-B7842C7800CC}"/>
              </c:ext>
            </c:extLst>
          </c:dPt>
          <c:dPt>
            <c:idx val="4"/>
            <c:bubble3D val="0"/>
            <c:spPr>
              <a:solidFill>
                <a:schemeClr val="accent1">
                  <a:tint val="54000"/>
                </a:schemeClr>
              </a:solidFill>
              <a:ln w="9525" cap="flat" cmpd="sng" algn="ctr">
                <a:no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364D-415F-8A96-B7842C7800CC}"/>
              </c:ext>
            </c:extLst>
          </c:dPt>
          <c:dLbls>
            <c:dLbl>
              <c:idx val="0"/>
              <c:tx>
                <c:rich>
                  <a:bodyPr/>
                  <a:lstStyle/>
                  <a:p>
                    <a:fld id="{3A9C1044-C79A-460C-848C-45A21B2AB7E0}" type="CATEGORYNAME">
                      <a:rPr lang="en-US"/>
                      <a:pPr/>
                      <a:t>[CATEGORY NAME]</a:t>
                    </a:fld>
                    <a:fld id="{64BF5971-3637-4905-9388-4ADBDBBF8E76}"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64D-415F-8A96-B7842C7800CC}"/>
                </c:ext>
              </c:extLst>
            </c:dLbl>
            <c:dLbl>
              <c:idx val="1"/>
              <c:layout>
                <c:manualLayout>
                  <c:x val="0.10737110485350004"/>
                  <c:y val="-3.5398230088495575E-2"/>
                </c:manualLayout>
              </c:layout>
              <c:tx>
                <c:rich>
                  <a:bodyPr/>
                  <a:lstStyle/>
                  <a:p>
                    <a:fld id="{AA75F0F4-D548-410F-B513-21117809FF8D}" type="CATEGORYNAME">
                      <a:rPr lang="en-US"/>
                      <a:pPr/>
                      <a:t>[CATEGORY NAME]</a:t>
                    </a:fld>
                    <a:fld id="{FA9E1092-BCA7-4E5B-B586-11851DD21B1E}"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64D-415F-8A96-B7842C7800CC}"/>
                </c:ext>
              </c:extLst>
            </c:dLbl>
            <c:dLbl>
              <c:idx val="2"/>
              <c:tx>
                <c:rich>
                  <a:bodyPr/>
                  <a:lstStyle/>
                  <a:p>
                    <a:fld id="{879CF124-B0B4-49C6-AFF7-914606E4FCC4}" type="CATEGORYNAME">
                      <a:rPr lang="en-US"/>
                      <a:pPr/>
                      <a:t>[CATEGORY NAME]</a:t>
                    </a:fld>
                    <a:fld id="{AEFC7E3E-4193-434E-9D99-E7ACB1E19BE8}" type="PERCENTAGE">
                      <a:rPr lang="en-US" baseline="0"/>
                      <a:pPr/>
                      <a:t>[PERCENTAGE]</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64D-415F-8A96-B7842C7800CC}"/>
                </c:ext>
              </c:extLst>
            </c:dLbl>
            <c:dLbl>
              <c:idx val="3"/>
              <c:tx>
                <c:rich>
                  <a:bodyPr/>
                  <a:lstStyle/>
                  <a:p>
                    <a:r>
                      <a:rPr lang="en-US" baseline="0"/>
                      <a:t>Sud
</a:t>
                    </a:r>
                    <a:fld id="{392CAE6E-04B3-4735-B9DF-58FAF4C95721}" type="PERCENTAGE">
                      <a:rPr lang="en-US" baseline="0"/>
                      <a:pPr/>
                      <a:t>[PERCENTAGE]</a:t>
                    </a:fld>
                    <a:endParaRPr lang="en-US" baseline="0"/>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64D-415F-8A96-B7842C7800CC}"/>
                </c:ext>
              </c:extLst>
            </c:dLbl>
            <c:dLbl>
              <c:idx val="4"/>
              <c:layout>
                <c:manualLayout>
                  <c:x val="6.646782681407136E-2"/>
                  <c:y val="-1.5732546705998034E-2"/>
                </c:manualLayout>
              </c:layout>
              <c:tx>
                <c:rich>
                  <a:bodyPr/>
                  <a:lstStyle/>
                  <a:p>
                    <a:fld id="{CF41799B-EE90-4E24-90BF-FD327950E1F4}" type="CATEGORYNAME">
                      <a:rPr lang="en-US"/>
                      <a:pPr/>
                      <a:t>[CATEGORY NAME]</a:t>
                    </a:fld>
                    <a:fld id="{CB504CD6-2000-42DE-9349-F06289E91CBD}" type="PERCENTAGE">
                      <a:rPr lang="en-US" baseline="0"/>
                      <a:pPr/>
                      <a:t>[PERCENTAGE]</a:t>
                    </a:fld>
                    <a:endParaRPr lang="en-US"/>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64D-415F-8A96-B7842C7800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'tabele pu harti si diagrame'!$J$4:$J$8</c:f>
              <c:strCache>
                <c:ptCount val="5"/>
                <c:pt idx="0">
                  <c:v>Centru
</c:v>
                </c:pt>
                <c:pt idx="1">
                  <c:v>Municipiul Chișinău
</c:v>
                </c:pt>
                <c:pt idx="2">
                  <c:v>Nord
</c:v>
                </c:pt>
                <c:pt idx="3">
                  <c:v>Sud
          </c:v>
                </c:pt>
                <c:pt idx="4">
                  <c:v>UTA Găgăuzia
</c:v>
                </c:pt>
              </c:strCache>
            </c:strRef>
          </c:cat>
          <c:val>
            <c:numRef>
              <c:f>'tabele pu harti si diagrame'!$K$4:$K$8</c:f>
              <c:numCache>
                <c:formatCode>0.0</c:formatCode>
                <c:ptCount val="5"/>
                <c:pt idx="0">
                  <c:v>20.290444916637078</c:v>
                </c:pt>
                <c:pt idx="1">
                  <c:v>50.271974851813575</c:v>
                </c:pt>
                <c:pt idx="2">
                  <c:v>21.233734053453407</c:v>
                </c:pt>
                <c:pt idx="3">
                  <c:v>5.0249918134778575</c:v>
                </c:pt>
                <c:pt idx="4">
                  <c:v>3.1788543646180849</c:v>
                </c:pt>
              </c:numCache>
            </c:numRef>
          </c:val>
          <c:extLst>
            <c:ext xmlns:c16="http://schemas.microsoft.com/office/drawing/2014/chart" uri="{C3380CC4-5D6E-409C-BE32-E72D297353CC}">
              <c16:uniqueId val="{00000005-364D-415F-8A96-B7842C7800CC}"/>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1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1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1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27214</xdr:colOff>
      <xdr:row>1</xdr:row>
      <xdr:rowOff>84240</xdr:rowOff>
    </xdr:from>
    <xdr:to>
      <xdr:col>4</xdr:col>
      <xdr:colOff>83280</xdr:colOff>
      <xdr:row>4</xdr:row>
      <xdr:rowOff>19050</xdr:rowOff>
    </xdr:to>
    <xdr:pic>
      <xdr:nvPicPr>
        <xdr:cNvPr id="2" name="Imagine 1">
          <a:extLst>
            <a:ext uri="{FF2B5EF4-FFF2-40B4-BE49-F238E27FC236}">
              <a16:creationId xmlns:a16="http://schemas.microsoft.com/office/drawing/2014/main" id="{4650A261-5BF4-4B89-9FA1-FEFB192B8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6414" y="274740"/>
          <a:ext cx="1275266" cy="601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204107</xdr:colOff>
      <xdr:row>18</xdr:row>
      <xdr:rowOff>2267</xdr:rowOff>
    </xdr:from>
    <xdr:to>
      <xdr:col>7</xdr:col>
      <xdr:colOff>609353</xdr:colOff>
      <xdr:row>34</xdr:row>
      <xdr:rowOff>85724</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204107" y="3440792"/>
          <a:ext cx="5796396" cy="3131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Sectorul </a:t>
          </a:r>
        </a:p>
        <a:p>
          <a:pPr algn="r"/>
          <a:r>
            <a:rPr lang="en-US" sz="3200" b="1">
              <a:solidFill>
                <a:schemeClr val="tx2">
                  <a:lumMod val="75000"/>
                </a:schemeClr>
              </a:solidFill>
              <a:latin typeface="Arial" panose="020B0604020202020204" pitchFamily="34" charset="0"/>
              <a:cs typeface="Arial" panose="020B0604020202020204" pitchFamily="34" charset="0"/>
            </a:rPr>
            <a:t>întreprinderilor </a:t>
          </a:r>
        </a:p>
        <a:p>
          <a:pPr algn="r"/>
          <a:r>
            <a:rPr lang="en-US" sz="3200" b="1">
              <a:solidFill>
                <a:schemeClr val="tx2">
                  <a:lumMod val="75000"/>
                </a:schemeClr>
              </a:solidFill>
              <a:latin typeface="Arial" panose="020B0604020202020204" pitchFamily="34" charset="0"/>
              <a:cs typeface="Arial" panose="020B0604020202020204" pitchFamily="34" charset="0"/>
            </a:rPr>
            <a:t>mici şi mijlocii</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малых и средних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предприятий</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657225</xdr:colOff>
      <xdr:row>1</xdr:row>
      <xdr:rowOff>68036</xdr:rowOff>
    </xdr:from>
    <xdr:to>
      <xdr:col>7</xdr:col>
      <xdr:colOff>590303</xdr:colOff>
      <xdr:row>5</xdr:row>
      <xdr:rowOff>123825</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095875" y="258536"/>
          <a:ext cx="885578" cy="817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6</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17</xdr:row>
      <xdr:rowOff>169636</xdr:rowOff>
    </xdr:from>
    <xdr:to>
      <xdr:col>6</xdr:col>
      <xdr:colOff>898072</xdr:colOff>
      <xdr:row>35</xdr:row>
      <xdr:rowOff>27214</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250" y="3408136"/>
          <a:ext cx="5308147" cy="3286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Conturile </a:t>
          </a:r>
        </a:p>
        <a:p>
          <a:pPr algn="r"/>
          <a:r>
            <a:rPr lang="en-US" sz="3200" b="1">
              <a:solidFill>
                <a:schemeClr val="tx2">
                  <a:lumMod val="75000"/>
                </a:schemeClr>
              </a:solidFill>
              <a:latin typeface="Arial" panose="020B0604020202020204" pitchFamily="34" charset="0"/>
              <a:cs typeface="Arial" panose="020B0604020202020204" pitchFamily="34" charset="0"/>
            </a:rPr>
            <a:t>Economice </a:t>
          </a:r>
        </a:p>
        <a:p>
          <a:pPr algn="r"/>
          <a:r>
            <a:rPr lang="en-US" sz="3200" b="1">
              <a:solidFill>
                <a:schemeClr val="tx2">
                  <a:lumMod val="75000"/>
                </a:schemeClr>
              </a:solidFill>
              <a:latin typeface="Arial" panose="020B0604020202020204" pitchFamily="34" charset="0"/>
              <a:cs typeface="Arial" panose="020B0604020202020204" pitchFamily="34" charset="0"/>
            </a:rPr>
            <a:t>Integrate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Интегрированные</a:t>
          </a:r>
          <a:r>
            <a:rPr lang="en-US" sz="2400" b="1" i="1">
              <a:solidFill>
                <a:schemeClr val="tx2">
                  <a:lumMod val="75000"/>
                </a:schemeClr>
              </a:solidFill>
              <a:latin typeface="Arial" panose="020B0604020202020204" pitchFamily="34" charset="0"/>
              <a:cs typeface="Arial" panose="020B0604020202020204" pitchFamily="34" charset="0"/>
            </a:rPr>
            <a:t> </a:t>
          </a:r>
        </a:p>
        <a:p>
          <a:pPr algn="r"/>
          <a:r>
            <a:rPr lang="ru-RU" sz="2400" b="1" i="1">
              <a:solidFill>
                <a:schemeClr val="tx2">
                  <a:lumMod val="75000"/>
                </a:schemeClr>
              </a:solidFill>
              <a:latin typeface="Arial" panose="020B0604020202020204" pitchFamily="34" charset="0"/>
              <a:cs typeface="Arial" panose="020B0604020202020204" pitchFamily="34" charset="0"/>
            </a:rPr>
            <a:t>экономические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244184</xdr:colOff>
      <xdr:row>1</xdr:row>
      <xdr:rowOff>5443</xdr:rowOff>
    </xdr:from>
    <xdr:to>
      <xdr:col>6</xdr:col>
      <xdr:colOff>851558</xdr:colOff>
      <xdr:row>4</xdr:row>
      <xdr:rowOff>171450</xdr:rowOff>
    </xdr:to>
    <xdr:sp macro="" textlink="">
      <xdr:nvSpPr>
        <xdr:cNvPr id="9" name="TextBox 8">
          <a:extLst>
            <a:ext uri="{FF2B5EF4-FFF2-40B4-BE49-F238E27FC236}">
              <a16:creationId xmlns:a16="http://schemas.microsoft.com/office/drawing/2014/main" id="{00000000-0008-0000-1900-000009000000}"/>
            </a:ext>
          </a:extLst>
        </xdr:cNvPr>
        <xdr:cNvSpPr txBox="1"/>
      </xdr:nvSpPr>
      <xdr:spPr>
        <a:xfrm>
          <a:off x="4139909" y="195943"/>
          <a:ext cx="1216974" cy="737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7</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69273</xdr:colOff>
      <xdr:row>19</xdr:row>
      <xdr:rowOff>100943</xdr:rowOff>
    </xdr:from>
    <xdr:to>
      <xdr:col>7</xdr:col>
      <xdr:colOff>532823</xdr:colOff>
      <xdr:row>34</xdr:row>
      <xdr:rowOff>139909</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69273" y="3737761"/>
          <a:ext cx="5866823" cy="28618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Produsul intern brut </a:t>
          </a:r>
        </a:p>
        <a:p>
          <a:pPr algn="r"/>
          <a:r>
            <a:rPr lang="en-US" sz="3200" b="1">
              <a:solidFill>
                <a:schemeClr val="tx2">
                  <a:lumMod val="75000"/>
                </a:schemeClr>
              </a:solidFill>
              <a:latin typeface="Arial" panose="020B0604020202020204" pitchFamily="34" charset="0"/>
              <a:cs typeface="Arial" panose="020B0604020202020204" pitchFamily="34" charset="0"/>
            </a:rPr>
            <a:t>regional </a:t>
          </a:r>
          <a:endParaRPr lang="en-US" sz="32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Валовой внутренний </a:t>
          </a:r>
        </a:p>
        <a:p>
          <a:pPr algn="r"/>
          <a:r>
            <a:rPr lang="ru-RU" sz="2400" b="1" i="1">
              <a:solidFill>
                <a:schemeClr val="tx2">
                  <a:lumMod val="75000"/>
                </a:schemeClr>
              </a:solidFill>
              <a:latin typeface="Arial" panose="020B0604020202020204" pitchFamily="34" charset="0"/>
              <a:cs typeface="Arial" panose="020B0604020202020204" pitchFamily="34" charset="0"/>
            </a:rPr>
            <a:t>региональный продукт</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194665</xdr:colOff>
      <xdr:row>1</xdr:row>
      <xdr:rowOff>0</xdr:rowOff>
    </xdr:from>
    <xdr:to>
      <xdr:col>7</xdr:col>
      <xdr:colOff>473075</xdr:colOff>
      <xdr:row>5</xdr:row>
      <xdr:rowOff>158750</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4645438" y="190500"/>
          <a:ext cx="1230910" cy="92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8</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57149</xdr:colOff>
      <xdr:row>17</xdr:row>
      <xdr:rowOff>66675</xdr:rowOff>
    </xdr:from>
    <xdr:to>
      <xdr:col>5</xdr:col>
      <xdr:colOff>857249</xdr:colOff>
      <xdr:row>30</xdr:row>
      <xdr:rowOff>19050</xdr:rowOff>
    </xdr:to>
    <xdr:graphicFrame macro="">
      <xdr:nvGraphicFramePr>
        <xdr:cNvPr id="4" name="Chart 3">
          <a:extLst>
            <a:ext uri="{FF2B5EF4-FFF2-40B4-BE49-F238E27FC236}">
              <a16:creationId xmlns:a16="http://schemas.microsoft.com/office/drawing/2014/main" id="{8B9544B8-2113-46FE-A022-6CA6A1628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105172</xdr:colOff>
      <xdr:row>22</xdr:row>
      <xdr:rowOff>330001</xdr:rowOff>
    </xdr:from>
    <xdr:to>
      <xdr:col>13</xdr:col>
      <xdr:colOff>559594</xdr:colOff>
      <xdr:row>31</xdr:row>
      <xdr:rowOff>126405</xdr:rowOff>
    </xdr:to>
    <xdr:graphicFrame macro="">
      <xdr:nvGraphicFramePr>
        <xdr:cNvPr id="2" name="Chart 1">
          <a:extLst>
            <a:ext uri="{FF2B5EF4-FFF2-40B4-BE49-F238E27FC236}">
              <a16:creationId xmlns:a16="http://schemas.microsoft.com/office/drawing/2014/main" id="{9179E689-5D63-F650-6CB8-F326EFE529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68594</xdr:colOff>
      <xdr:row>4</xdr:row>
      <xdr:rowOff>109623</xdr:rowOff>
    </xdr:from>
    <xdr:to>
      <xdr:col>8</xdr:col>
      <xdr:colOff>992649</xdr:colOff>
      <xdr:row>43</xdr:row>
      <xdr:rowOff>60123</xdr:rowOff>
    </xdr:to>
    <xdr:pic>
      <xdr:nvPicPr>
        <xdr:cNvPr id="4" name="Picture 3">
          <a:extLst>
            <a:ext uri="{FF2B5EF4-FFF2-40B4-BE49-F238E27FC236}">
              <a16:creationId xmlns:a16="http://schemas.microsoft.com/office/drawing/2014/main" id="{2BAEF6AB-18D3-9085-25A2-F515AAE17F20}"/>
            </a:ext>
          </a:extLst>
        </xdr:cNvPr>
        <xdr:cNvPicPr>
          <a:picLocks noChangeAspect="1"/>
        </xdr:cNvPicPr>
      </xdr:nvPicPr>
      <xdr:blipFill rotWithShape="1">
        <a:blip xmlns:r="http://schemas.openxmlformats.org/officeDocument/2006/relationships" r:embed="rId1"/>
        <a:srcRect t="7692" b="7926"/>
        <a:stretch/>
      </xdr:blipFill>
      <xdr:spPr>
        <a:xfrm>
          <a:off x="68594" y="1219005"/>
          <a:ext cx="5764996" cy="738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28570</xdr:colOff>
      <xdr:row>5</xdr:row>
      <xdr:rowOff>9524</xdr:rowOff>
    </xdr:from>
    <xdr:to>
      <xdr:col>8</xdr:col>
      <xdr:colOff>947770</xdr:colOff>
      <xdr:row>43</xdr:row>
      <xdr:rowOff>150524</xdr:rowOff>
    </xdr:to>
    <xdr:pic>
      <xdr:nvPicPr>
        <xdr:cNvPr id="3" name="Picture 2">
          <a:extLst>
            <a:ext uri="{FF2B5EF4-FFF2-40B4-BE49-F238E27FC236}">
              <a16:creationId xmlns:a16="http://schemas.microsoft.com/office/drawing/2014/main" id="{5616248B-449D-085B-AEC3-C3275FDE89BE}"/>
            </a:ext>
          </a:extLst>
        </xdr:cNvPr>
        <xdr:cNvPicPr>
          <a:picLocks/>
        </xdr:cNvPicPr>
      </xdr:nvPicPr>
      <xdr:blipFill rotWithShape="1">
        <a:blip xmlns:r="http://schemas.openxmlformats.org/officeDocument/2006/relationships" r:embed="rId1"/>
        <a:srcRect t="6762" b="7395"/>
        <a:stretch/>
      </xdr:blipFill>
      <xdr:spPr>
        <a:xfrm>
          <a:off x="28570" y="1104899"/>
          <a:ext cx="5796000" cy="738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38093</xdr:colOff>
      <xdr:row>4</xdr:row>
      <xdr:rowOff>38096</xdr:rowOff>
    </xdr:from>
    <xdr:to>
      <xdr:col>8</xdr:col>
      <xdr:colOff>957293</xdr:colOff>
      <xdr:row>42</xdr:row>
      <xdr:rowOff>179096</xdr:rowOff>
    </xdr:to>
    <xdr:pic>
      <xdr:nvPicPr>
        <xdr:cNvPr id="4" name="Picture 3">
          <a:extLst>
            <a:ext uri="{FF2B5EF4-FFF2-40B4-BE49-F238E27FC236}">
              <a16:creationId xmlns:a16="http://schemas.microsoft.com/office/drawing/2014/main" id="{92DD7691-9CAA-B01B-F72D-D503FCCFA425}"/>
            </a:ext>
          </a:extLst>
        </xdr:cNvPr>
        <xdr:cNvPicPr>
          <a:picLocks/>
        </xdr:cNvPicPr>
      </xdr:nvPicPr>
      <xdr:blipFill rotWithShape="1">
        <a:blip xmlns:r="http://schemas.openxmlformats.org/officeDocument/2006/relationships" r:embed="rId1"/>
        <a:srcRect t="7087" b="6573"/>
        <a:stretch/>
      </xdr:blipFill>
      <xdr:spPr>
        <a:xfrm>
          <a:off x="38093" y="990596"/>
          <a:ext cx="5796000" cy="738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47626</xdr:colOff>
      <xdr:row>4</xdr:row>
      <xdr:rowOff>76198</xdr:rowOff>
    </xdr:from>
    <xdr:to>
      <xdr:col>8</xdr:col>
      <xdr:colOff>850313</xdr:colOff>
      <xdr:row>43</xdr:row>
      <xdr:rowOff>26698</xdr:rowOff>
    </xdr:to>
    <xdr:pic>
      <xdr:nvPicPr>
        <xdr:cNvPr id="3" name="Picture 2">
          <a:extLst>
            <a:ext uri="{FF2B5EF4-FFF2-40B4-BE49-F238E27FC236}">
              <a16:creationId xmlns:a16="http://schemas.microsoft.com/office/drawing/2014/main" id="{806DD1B5-208F-2E2A-6856-52A4932114E1}"/>
            </a:ext>
          </a:extLst>
        </xdr:cNvPr>
        <xdr:cNvPicPr>
          <a:picLocks noChangeAspect="1"/>
        </xdr:cNvPicPr>
      </xdr:nvPicPr>
      <xdr:blipFill rotWithShape="1">
        <a:blip xmlns:r="http://schemas.openxmlformats.org/officeDocument/2006/relationships" r:embed="rId1"/>
        <a:srcRect t="7876" b="7040"/>
        <a:stretch/>
      </xdr:blipFill>
      <xdr:spPr>
        <a:xfrm>
          <a:off x="47626" y="952498"/>
          <a:ext cx="5793787" cy="738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603250</xdr:colOff>
      <xdr:row>13</xdr:row>
      <xdr:rowOff>52916</xdr:rowOff>
    </xdr:from>
    <xdr:ext cx="433917" cy="232833"/>
    <xdr:sp macro="" textlink="">
      <xdr:nvSpPr>
        <xdr:cNvPr id="3" name="TextBox 2">
          <a:extLst>
            <a:ext uri="{FF2B5EF4-FFF2-40B4-BE49-F238E27FC236}">
              <a16:creationId xmlns:a16="http://schemas.microsoft.com/office/drawing/2014/main" id="{00000000-0008-0000-2500-000003000000}"/>
            </a:ext>
          </a:extLst>
        </xdr:cNvPr>
        <xdr:cNvSpPr txBox="1"/>
      </xdr:nvSpPr>
      <xdr:spPr>
        <a:xfrm>
          <a:off x="1217083" y="2751666"/>
          <a:ext cx="433917" cy="232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sz="1100"/>
        </a:p>
      </xdr:txBody>
    </xdr:sp>
    <xdr:clientData/>
  </xdr:oneCellAnchor>
  <xdr:twoCellAnchor editAs="oneCell">
    <xdr:from>
      <xdr:col>0</xdr:col>
      <xdr:colOff>0</xdr:colOff>
      <xdr:row>4</xdr:row>
      <xdr:rowOff>9524</xdr:rowOff>
    </xdr:from>
    <xdr:to>
      <xdr:col>8</xdr:col>
      <xdr:colOff>919200</xdr:colOff>
      <xdr:row>42</xdr:row>
      <xdr:rowOff>150524</xdr:rowOff>
    </xdr:to>
    <xdr:pic>
      <xdr:nvPicPr>
        <xdr:cNvPr id="4" name="Picture 3">
          <a:extLst>
            <a:ext uri="{FF2B5EF4-FFF2-40B4-BE49-F238E27FC236}">
              <a16:creationId xmlns:a16="http://schemas.microsoft.com/office/drawing/2014/main" id="{B6F1B755-C747-58D2-495E-D952524BF4CF}"/>
            </a:ext>
          </a:extLst>
        </xdr:cNvPr>
        <xdr:cNvPicPr>
          <a:picLocks/>
        </xdr:cNvPicPr>
      </xdr:nvPicPr>
      <xdr:blipFill rotWithShape="1">
        <a:blip xmlns:r="http://schemas.openxmlformats.org/officeDocument/2006/relationships" r:embed="rId1"/>
        <a:srcRect t="7434" b="7897"/>
        <a:stretch/>
      </xdr:blipFill>
      <xdr:spPr>
        <a:xfrm>
          <a:off x="0" y="876299"/>
          <a:ext cx="5796000" cy="73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15875</xdr:rowOff>
    </xdr:from>
    <xdr:to>
      <xdr:col>7</xdr:col>
      <xdr:colOff>1188893</xdr:colOff>
      <xdr:row>24</xdr:row>
      <xdr:rowOff>1333500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0" y="2873375"/>
          <a:ext cx="5618018" cy="3000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800" b="1">
              <a:solidFill>
                <a:schemeClr val="tx2">
                  <a:lumMod val="75000"/>
                </a:schemeClr>
              </a:solidFill>
              <a:latin typeface="Arial" panose="020B0604020202020204" pitchFamily="34" charset="0"/>
              <a:cs typeface="Arial" panose="020B0604020202020204" pitchFamily="34" charset="0"/>
            </a:rPr>
            <a:t>Principalele </a:t>
          </a:r>
        </a:p>
        <a:p>
          <a:pPr algn="r"/>
          <a:r>
            <a:rPr lang="en-US" sz="2800" b="1">
              <a:solidFill>
                <a:schemeClr val="tx2">
                  <a:lumMod val="75000"/>
                </a:schemeClr>
              </a:solidFill>
              <a:latin typeface="Arial" panose="020B0604020202020204" pitchFamily="34" charset="0"/>
              <a:cs typeface="Arial" panose="020B0604020202020204" pitchFamily="34" charset="0"/>
            </a:rPr>
            <a:t>con</a:t>
          </a:r>
          <a:r>
            <a:rPr lang="ro-RO" sz="2800" b="1">
              <a:solidFill>
                <a:schemeClr val="tx2">
                  <a:lumMod val="75000"/>
                </a:schemeClr>
              </a:solidFill>
              <a:latin typeface="Arial" panose="020B0604020202020204" pitchFamily="34" charset="0"/>
              <a:cs typeface="Arial" panose="020B0604020202020204" pitchFamily="34" charset="0"/>
            </a:rPr>
            <a:t>cepte și</a:t>
          </a:r>
          <a:r>
            <a:rPr lang="en-US" sz="2800" b="1">
              <a:solidFill>
                <a:schemeClr val="tx2">
                  <a:lumMod val="75000"/>
                </a:schemeClr>
              </a:solidFill>
              <a:latin typeface="Arial" panose="020B0604020202020204" pitchFamily="34" charset="0"/>
              <a:cs typeface="Arial" panose="020B0604020202020204" pitchFamily="34" charset="0"/>
            </a:rPr>
            <a:t> definiţii ale </a:t>
          </a:r>
          <a:endParaRPr lang="ro-RO" sz="2800" b="1">
            <a:solidFill>
              <a:schemeClr val="tx2">
                <a:lumMod val="75000"/>
              </a:schemeClr>
            </a:solidFill>
            <a:latin typeface="Arial" panose="020B0604020202020204" pitchFamily="34" charset="0"/>
            <a:cs typeface="Arial" panose="020B0604020202020204" pitchFamily="34" charset="0"/>
          </a:endParaRPr>
        </a:p>
        <a:p>
          <a:pPr algn="r"/>
          <a:r>
            <a:rPr lang="en-US" sz="2800" b="1">
              <a:solidFill>
                <a:schemeClr val="tx2">
                  <a:lumMod val="75000"/>
                </a:schemeClr>
              </a:solidFill>
              <a:latin typeface="Arial" panose="020B0604020202020204" pitchFamily="34" charset="0"/>
              <a:cs typeface="Arial" panose="020B0604020202020204" pitchFamily="34" charset="0"/>
            </a:rPr>
            <a:t>Sistemului Conturilor Naţionale</a:t>
          </a:r>
          <a:endParaRPr lang="en-US" sz="20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Основные</a:t>
          </a:r>
          <a:r>
            <a:rPr lang="ro-RO" sz="2400" b="1" i="1">
              <a:solidFill>
                <a:schemeClr val="tx2">
                  <a:lumMod val="75000"/>
                </a:schemeClr>
              </a:solidFill>
              <a:latin typeface="Arial" panose="020B0604020202020204" pitchFamily="34" charset="0"/>
              <a:cs typeface="Arial" panose="020B0604020202020204" pitchFamily="34" charset="0"/>
            </a:rPr>
            <a:t>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понятия и определения </a:t>
          </a:r>
        </a:p>
        <a:p>
          <a:pPr algn="r"/>
          <a:r>
            <a:rPr lang="ru-RU" sz="2400" b="1" i="1">
              <a:solidFill>
                <a:schemeClr val="tx2">
                  <a:lumMod val="75000"/>
                </a:schemeClr>
              </a:solidFill>
              <a:latin typeface="Arial" panose="020B0604020202020204" pitchFamily="34" charset="0"/>
              <a:cs typeface="Arial" panose="020B0604020202020204" pitchFamily="34" charset="0"/>
            </a:rPr>
            <a:t>Системы Национальных Счетов</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375557</xdr:colOff>
      <xdr:row>3</xdr:row>
      <xdr:rowOff>29935</xdr:rowOff>
    </xdr:from>
    <xdr:to>
      <xdr:col>17</xdr:col>
      <xdr:colOff>556531</xdr:colOff>
      <xdr:row>18</xdr:row>
      <xdr:rowOff>52435</xdr:rowOff>
    </xdr:to>
    <xdr:graphicFrame macro="">
      <xdr:nvGraphicFramePr>
        <xdr:cNvPr id="2" name="Chart 1">
          <a:extLst>
            <a:ext uri="{FF2B5EF4-FFF2-40B4-BE49-F238E27FC236}">
              <a16:creationId xmlns:a16="http://schemas.microsoft.com/office/drawing/2014/main" id="{6DC3D2C6-4F0B-4F2E-9ADD-78377FF8EA9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13759</xdr:colOff>
      <xdr:row>25</xdr:row>
      <xdr:rowOff>9524</xdr:rowOff>
    </xdr:from>
    <xdr:to>
      <xdr:col>8</xdr:col>
      <xdr:colOff>147840</xdr:colOff>
      <xdr:row>40</xdr:row>
      <xdr:rowOff>32024</xdr:rowOff>
    </xdr:to>
    <xdr:graphicFrame macro="">
      <xdr:nvGraphicFramePr>
        <xdr:cNvPr id="3" name="Chart 2">
          <a:extLst>
            <a:ext uri="{FF2B5EF4-FFF2-40B4-BE49-F238E27FC236}">
              <a16:creationId xmlns:a16="http://schemas.microsoft.com/office/drawing/2014/main" id="{03194F5C-7AA5-4AA7-83FA-BF9418561B9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500592</xdr:colOff>
      <xdr:row>24</xdr:row>
      <xdr:rowOff>274107</xdr:rowOff>
    </xdr:from>
    <xdr:to>
      <xdr:col>17</xdr:col>
      <xdr:colOff>195841</xdr:colOff>
      <xdr:row>39</xdr:row>
      <xdr:rowOff>180191</xdr:rowOff>
    </xdr:to>
    <xdr:graphicFrame macro="">
      <xdr:nvGraphicFramePr>
        <xdr:cNvPr id="4" name="Chart 3">
          <a:extLst>
            <a:ext uri="{FF2B5EF4-FFF2-40B4-BE49-F238E27FC236}">
              <a16:creationId xmlns:a16="http://schemas.microsoft.com/office/drawing/2014/main" id="{BB49211E-0C29-4B3B-AC14-F7065D6FD8D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1059</xdr:colOff>
      <xdr:row>3</xdr:row>
      <xdr:rowOff>29634</xdr:rowOff>
    </xdr:from>
    <xdr:to>
      <xdr:col>8</xdr:col>
      <xdr:colOff>211213</xdr:colOff>
      <xdr:row>18</xdr:row>
      <xdr:rowOff>52134</xdr:rowOff>
    </xdr:to>
    <xdr:graphicFrame macro="">
      <xdr:nvGraphicFramePr>
        <xdr:cNvPr id="5" name="Chart 4">
          <a:extLst>
            <a:ext uri="{FF2B5EF4-FFF2-40B4-BE49-F238E27FC236}">
              <a16:creationId xmlns:a16="http://schemas.microsoft.com/office/drawing/2014/main" id="{253CFEA8-6744-469D-925B-2A4FE7AEED6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19</xdr:row>
      <xdr:rowOff>147203</xdr:rowOff>
    </xdr:from>
    <xdr:to>
      <xdr:col>6</xdr:col>
      <xdr:colOff>923925</xdr:colOff>
      <xdr:row>32</xdr:row>
      <xdr:rowOff>61479</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85725" y="3766703"/>
          <a:ext cx="5618018" cy="2390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Indicatori</a:t>
          </a:r>
          <a:r>
            <a:rPr lang="en-US" sz="3600" b="1">
              <a:solidFill>
                <a:schemeClr val="tx2">
                  <a:lumMod val="75000"/>
                </a:schemeClr>
              </a:solidFill>
              <a:latin typeface="Arial" panose="020B0604020202020204" pitchFamily="34" charset="0"/>
              <a:cs typeface="Arial" panose="020B0604020202020204" pitchFamily="34" charset="0"/>
            </a:rPr>
            <a:t> </a:t>
          </a:r>
        </a:p>
        <a:p>
          <a:pPr algn="r"/>
          <a:r>
            <a:rPr lang="en-US" sz="3200" b="1">
              <a:solidFill>
                <a:schemeClr val="tx2">
                  <a:lumMod val="75000"/>
                </a:schemeClr>
              </a:solidFill>
              <a:latin typeface="Arial" panose="020B0604020202020204" pitchFamily="34" charset="0"/>
              <a:cs typeface="Arial" panose="020B0604020202020204" pitchFamily="34" charset="0"/>
            </a:rPr>
            <a:t>macroeconomici</a:t>
          </a:r>
          <a:endParaRPr lang="en-US" sz="3600" b="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Макроэкономические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показатели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361950</xdr:colOff>
      <xdr:row>1</xdr:row>
      <xdr:rowOff>9525</xdr:rowOff>
    </xdr:from>
    <xdr:to>
      <xdr:col>6</xdr:col>
      <xdr:colOff>933450</xdr:colOff>
      <xdr:row>5</xdr:row>
      <xdr:rowOff>123825</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4524375" y="200025"/>
          <a:ext cx="118110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3</xdr:row>
      <xdr:rowOff>114301</xdr:rowOff>
    </xdr:from>
    <xdr:to>
      <xdr:col>7</xdr:col>
      <xdr:colOff>1735667</xdr:colOff>
      <xdr:row>21</xdr:row>
      <xdr:rowOff>137583</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28</xdr:row>
      <xdr:rowOff>67733</xdr:rowOff>
    </xdr:from>
    <xdr:to>
      <xdr:col>7</xdr:col>
      <xdr:colOff>1733550</xdr:colOff>
      <xdr:row>47</xdr:row>
      <xdr:rowOff>123825</xdr:rowOff>
    </xdr:to>
    <xdr:graphicFrame macro="">
      <xdr:nvGraphicFramePr>
        <xdr:cNvPr id="14" name="Chart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50</xdr:row>
      <xdr:rowOff>42333</xdr:rowOff>
    </xdr:from>
    <xdr:to>
      <xdr:col>7</xdr:col>
      <xdr:colOff>1820334</xdr:colOff>
      <xdr:row>67</xdr:row>
      <xdr:rowOff>142875</xdr:rowOff>
    </xdr:to>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141817</xdr:colOff>
      <xdr:row>71</xdr:row>
      <xdr:rowOff>0</xdr:rowOff>
    </xdr:from>
    <xdr:to>
      <xdr:col>7</xdr:col>
      <xdr:colOff>1770592</xdr:colOff>
      <xdr:row>93</xdr:row>
      <xdr:rowOff>29633</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18</xdr:row>
      <xdr:rowOff>23378</xdr:rowOff>
    </xdr:from>
    <xdr:to>
      <xdr:col>6</xdr:col>
      <xdr:colOff>941243</xdr:colOff>
      <xdr:row>30</xdr:row>
      <xdr:rowOff>128154</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14300" y="3452378"/>
          <a:ext cx="5618018" cy="2390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800" b="1">
              <a:solidFill>
                <a:schemeClr val="tx2">
                  <a:lumMod val="75000"/>
                </a:schemeClr>
              </a:solidFill>
              <a:latin typeface="Arial" panose="020B0604020202020204" pitchFamily="34" charset="0"/>
              <a:cs typeface="Arial" panose="020B0604020202020204" pitchFamily="34" charset="0"/>
            </a:rPr>
            <a:t>Conturi </a:t>
          </a:r>
        </a:p>
        <a:p>
          <a:pPr algn="r"/>
          <a:r>
            <a:rPr lang="en-US" sz="2800" b="1">
              <a:solidFill>
                <a:schemeClr val="tx2">
                  <a:lumMod val="75000"/>
                </a:schemeClr>
              </a:solidFill>
              <a:latin typeface="Arial" panose="020B0604020202020204" pitchFamily="34" charset="0"/>
              <a:cs typeface="Arial" panose="020B0604020202020204" pitchFamily="34" charset="0"/>
            </a:rPr>
            <a:t>consolidate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Консолидированные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335107</xdr:colOff>
      <xdr:row>1</xdr:row>
      <xdr:rowOff>28575</xdr:rowOff>
    </xdr:from>
    <xdr:to>
      <xdr:col>6</xdr:col>
      <xdr:colOff>903143</xdr:colOff>
      <xdr:row>5</xdr:row>
      <xdr:rowOff>133350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516582" y="219075"/>
          <a:ext cx="1177636"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18</xdr:row>
      <xdr:rowOff>20202</xdr:rowOff>
    </xdr:from>
    <xdr:to>
      <xdr:col>6</xdr:col>
      <xdr:colOff>988868</xdr:colOff>
      <xdr:row>31</xdr:row>
      <xdr:rowOff>57149</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33350" y="3449202"/>
          <a:ext cx="5618018" cy="2513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 pe sectoare</a:t>
          </a:r>
        </a:p>
        <a:p>
          <a:pPr algn="r"/>
          <a:r>
            <a:rPr lang="en-US" sz="3200" b="1">
              <a:solidFill>
                <a:schemeClr val="tx2">
                  <a:lumMod val="75000"/>
                </a:schemeClr>
              </a:solidFill>
              <a:latin typeface="Arial" panose="020B0604020202020204" pitchFamily="34" charset="0"/>
              <a:cs typeface="Arial" panose="020B0604020202020204" pitchFamily="34" charset="0"/>
            </a:rPr>
            <a:t>instituționale</a:t>
          </a:r>
          <a:endParaRPr lang="en-US" sz="32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 по </a:t>
          </a:r>
        </a:p>
        <a:p>
          <a:pPr algn="r"/>
          <a:r>
            <a:rPr lang="ru-RU" sz="2400" b="1" i="1">
              <a:solidFill>
                <a:schemeClr val="tx2">
                  <a:lumMod val="75000"/>
                </a:schemeClr>
              </a:solidFill>
              <a:latin typeface="Arial" panose="020B0604020202020204" pitchFamily="34" charset="0"/>
              <a:cs typeface="Arial" panose="020B0604020202020204" pitchFamily="34" charset="0"/>
            </a:rPr>
            <a:t>институциональным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секторам</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414482</xdr:colOff>
      <xdr:row>1</xdr:row>
      <xdr:rowOff>9525</xdr:rowOff>
    </xdr:from>
    <xdr:to>
      <xdr:col>6</xdr:col>
      <xdr:colOff>988868</xdr:colOff>
      <xdr:row>5</xdr:row>
      <xdr:rowOff>130175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4567382" y="200025"/>
          <a:ext cx="1183986" cy="882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3</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xdr:row>
      <xdr:rowOff>29481</xdr:rowOff>
    </xdr:from>
    <xdr:to>
      <xdr:col>7</xdr:col>
      <xdr:colOff>968911</xdr:colOff>
      <xdr:row>34</xdr:row>
      <xdr:rowOff>160020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0" y="2955561"/>
          <a:ext cx="5860951" cy="34223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 pe </a:t>
          </a:r>
        </a:p>
        <a:p>
          <a:pPr algn="r"/>
          <a:r>
            <a:rPr lang="en-US" sz="3200" b="1">
              <a:solidFill>
                <a:schemeClr val="tx2">
                  <a:lumMod val="75000"/>
                </a:schemeClr>
              </a:solidFill>
              <a:latin typeface="Arial" panose="020B0604020202020204" pitchFamily="34" charset="0"/>
              <a:cs typeface="Arial" panose="020B0604020202020204" pitchFamily="34" charset="0"/>
            </a:rPr>
            <a:t>sectoare instituţionale </a:t>
          </a:r>
        </a:p>
        <a:p>
          <a:pPr algn="r"/>
          <a:r>
            <a:rPr lang="en-US" sz="3200" b="1">
              <a:solidFill>
                <a:schemeClr val="tx2">
                  <a:lumMod val="75000"/>
                </a:schemeClr>
              </a:solidFill>
              <a:latin typeface="Arial" panose="020B0604020202020204" pitchFamily="34" charset="0"/>
              <a:cs typeface="Arial" panose="020B0604020202020204" pitchFamily="34" charset="0"/>
            </a:rPr>
            <a:t>şi activităţi economice</a:t>
          </a:r>
          <a:endParaRPr lang="en-US" sz="24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 по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институциональным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секторам и видам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экономической деятельности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808182</xdr:colOff>
      <xdr:row>1</xdr:row>
      <xdr:rowOff>19050</xdr:rowOff>
    </xdr:from>
    <xdr:to>
      <xdr:col>7</xdr:col>
      <xdr:colOff>987961</xdr:colOff>
      <xdr:row>5</xdr:row>
      <xdr:rowOff>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563753" y="209550"/>
          <a:ext cx="120031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18</xdr:row>
      <xdr:rowOff>189434</xdr:rowOff>
    </xdr:from>
    <xdr:to>
      <xdr:col>6</xdr:col>
      <xdr:colOff>935935</xdr:colOff>
      <xdr:row>33</xdr:row>
      <xdr:rowOff>189434</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0" y="3618434"/>
          <a:ext cx="5733071" cy="285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Produsul intern brut </a:t>
          </a:r>
        </a:p>
        <a:p>
          <a:pPr algn="r"/>
          <a:r>
            <a:rPr lang="en-US" sz="3200" b="1">
              <a:solidFill>
                <a:schemeClr val="tx2">
                  <a:lumMod val="75000"/>
                </a:schemeClr>
              </a:solidFill>
              <a:latin typeface="Arial" panose="020B0604020202020204" pitchFamily="34" charset="0"/>
              <a:cs typeface="Arial" panose="020B0604020202020204" pitchFamily="34" charset="0"/>
            </a:rPr>
            <a:t>pe forme de proprietate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Валовой внутренний продукт </a:t>
          </a:r>
        </a:p>
        <a:p>
          <a:pPr algn="r"/>
          <a:r>
            <a:rPr lang="ru-RU" sz="2400" b="1" i="1">
              <a:solidFill>
                <a:schemeClr val="tx2">
                  <a:lumMod val="75000"/>
                </a:schemeClr>
              </a:solidFill>
              <a:latin typeface="Arial" panose="020B0604020202020204" pitchFamily="34" charset="0"/>
              <a:cs typeface="Arial" panose="020B0604020202020204" pitchFamily="34" charset="0"/>
            </a:rPr>
            <a:t>по формам собственности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319646</xdr:colOff>
      <xdr:row>1</xdr:row>
      <xdr:rowOff>41413</xdr:rowOff>
    </xdr:from>
    <xdr:to>
      <xdr:col>6</xdr:col>
      <xdr:colOff>930318</xdr:colOff>
      <xdr:row>5</xdr:row>
      <xdr:rowOff>155864</xdr:rowOff>
    </xdr:to>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4510646" y="231913"/>
          <a:ext cx="1216808" cy="87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5</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429380</xdr:colOff>
      <xdr:row>3</xdr:row>
      <xdr:rowOff>172962</xdr:rowOff>
    </xdr:from>
    <xdr:to>
      <xdr:col>8</xdr:col>
      <xdr:colOff>306916</xdr:colOff>
      <xdr:row>28</xdr:row>
      <xdr:rowOff>31750</xdr:rowOff>
    </xdr:to>
    <xdr:graphicFrame macro="">
      <xdr:nvGraphicFramePr>
        <xdr:cNvPr id="3" name="Chart 2">
          <a:extLst>
            <a:ext uri="{FF2B5EF4-FFF2-40B4-BE49-F238E27FC236}">
              <a16:creationId xmlns:a16="http://schemas.microsoft.com/office/drawing/2014/main" id="{FD8EB427-F3CB-75E6-BE76-00A1E4674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ns-510-1\common\Users\clementina\Documents\Misiuni\Muntenegru\Financiar\TS\C:\Users\OlgaSirbu\Desktop\Copy%20of%20RF+ASA_localdirect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0.1.123\Users\clementina\Documents\Misiuni\Muntenegru\Financiar\TS\C:\Users\OlgaSirbu\Desktop\Copy%20of%20RF+ASA_localdirect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TM200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TM2003"/>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35.bin"/><Relationship Id="rId4" Type="http://schemas.openxmlformats.org/officeDocument/2006/relationships/comments" Target="../comments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2:J49"/>
  <sheetViews>
    <sheetView tabSelected="1" view="pageBreakPreview" topLeftCell="A19" zoomScaleNormal="100" zoomScaleSheetLayoutView="100" workbookViewId="0">
      <selection activeCell="A5" sqref="A5:I6"/>
    </sheetView>
  </sheetViews>
  <sheetFormatPr defaultRowHeight="15"/>
  <sheetData>
    <row r="2" spans="1:10" ht="15" customHeight="1">
      <c r="E2" s="736" t="s">
        <v>574</v>
      </c>
      <c r="F2" s="736"/>
      <c r="G2" s="736"/>
      <c r="H2" s="736"/>
      <c r="I2" s="736"/>
      <c r="J2" s="142"/>
    </row>
    <row r="3" spans="1:10" ht="18.75" customHeight="1">
      <c r="E3" s="736"/>
      <c r="F3" s="736"/>
      <c r="G3" s="736"/>
      <c r="H3" s="736"/>
      <c r="I3" s="736"/>
      <c r="J3" s="142"/>
    </row>
    <row r="4" spans="1:10" ht="18.75" customHeight="1">
      <c r="E4" s="736"/>
      <c r="F4" s="736"/>
      <c r="G4" s="736"/>
      <c r="H4" s="736"/>
      <c r="I4" s="736"/>
      <c r="J4" s="142"/>
    </row>
    <row r="5" spans="1:10" ht="15" customHeight="1">
      <c r="E5" s="142"/>
      <c r="F5" s="142"/>
      <c r="G5" s="142"/>
      <c r="H5" s="142"/>
      <c r="I5" s="142"/>
      <c r="J5" s="142"/>
    </row>
    <row r="15" spans="1:10" ht="15" customHeight="1">
      <c r="A15" s="738" t="s">
        <v>699</v>
      </c>
      <c r="B15" s="738"/>
      <c r="C15" s="738"/>
      <c r="D15" s="738"/>
      <c r="E15" s="738"/>
      <c r="F15" s="738"/>
      <c r="G15" s="738"/>
      <c r="H15" s="738"/>
      <c r="I15" s="738"/>
    </row>
    <row r="16" spans="1:10" ht="15" customHeight="1">
      <c r="A16" s="738"/>
      <c r="B16" s="738"/>
      <c r="C16" s="738"/>
      <c r="D16" s="738"/>
      <c r="E16" s="738"/>
      <c r="F16" s="738"/>
      <c r="G16" s="738"/>
      <c r="H16" s="738"/>
      <c r="I16" s="738"/>
    </row>
    <row r="17" spans="1:9" ht="15" customHeight="1">
      <c r="A17" s="738"/>
      <c r="B17" s="738"/>
      <c r="C17" s="738"/>
      <c r="D17" s="738"/>
      <c r="E17" s="738"/>
      <c r="F17" s="738"/>
      <c r="G17" s="738"/>
      <c r="H17" s="738"/>
      <c r="I17" s="738"/>
    </row>
    <row r="18" spans="1:9" ht="15" customHeight="1">
      <c r="A18" s="738"/>
      <c r="B18" s="738"/>
      <c r="C18" s="738"/>
      <c r="D18" s="738"/>
      <c r="E18" s="738"/>
      <c r="F18" s="738"/>
      <c r="G18" s="738"/>
      <c r="H18" s="738"/>
      <c r="I18" s="738"/>
    </row>
    <row r="19" spans="1:9" ht="15" customHeight="1">
      <c r="A19" s="738"/>
      <c r="B19" s="738"/>
      <c r="C19" s="738"/>
      <c r="D19" s="738"/>
      <c r="E19" s="738"/>
      <c r="F19" s="738"/>
      <c r="G19" s="738"/>
      <c r="H19" s="738"/>
      <c r="I19" s="738"/>
    </row>
    <row r="20" spans="1:9" ht="15" customHeight="1">
      <c r="A20" s="738"/>
      <c r="B20" s="738"/>
      <c r="C20" s="738"/>
      <c r="D20" s="738"/>
      <c r="E20" s="738"/>
      <c r="F20" s="738"/>
      <c r="G20" s="738"/>
      <c r="H20" s="738"/>
      <c r="I20" s="738"/>
    </row>
    <row r="21" spans="1:9" ht="15" customHeight="1">
      <c r="A21" s="738"/>
      <c r="B21" s="738"/>
      <c r="C21" s="738"/>
      <c r="D21" s="738"/>
      <c r="E21" s="738"/>
      <c r="F21" s="738"/>
      <c r="G21" s="738"/>
      <c r="H21" s="738"/>
      <c r="I21" s="738"/>
    </row>
    <row r="22" spans="1:9" ht="15" customHeight="1">
      <c r="A22" s="738"/>
      <c r="B22" s="738"/>
      <c r="C22" s="738"/>
      <c r="D22" s="738"/>
      <c r="E22" s="738"/>
      <c r="F22" s="738"/>
      <c r="G22" s="738"/>
      <c r="H22" s="738"/>
      <c r="I22" s="738"/>
    </row>
    <row r="23" spans="1:9" ht="15" customHeight="1">
      <c r="C23" s="68"/>
      <c r="D23" s="68"/>
      <c r="E23" s="68"/>
      <c r="F23" s="68"/>
      <c r="G23" s="68"/>
      <c r="H23" s="68"/>
    </row>
    <row r="24" spans="1:9" ht="15" customHeight="1">
      <c r="C24" s="69"/>
      <c r="D24" s="69"/>
      <c r="E24" s="69"/>
      <c r="F24" s="69"/>
      <c r="G24" s="69"/>
      <c r="H24" s="69"/>
    </row>
    <row r="27" spans="1:9" ht="15" customHeight="1">
      <c r="A27" s="739" t="s">
        <v>700</v>
      </c>
      <c r="B27" s="739"/>
      <c r="C27" s="739"/>
      <c r="D27" s="739"/>
      <c r="E27" s="739"/>
      <c r="F27" s="739"/>
      <c r="G27" s="739"/>
      <c r="H27" s="739"/>
      <c r="I27" s="739"/>
    </row>
    <row r="28" spans="1:9" ht="15" customHeight="1">
      <c r="A28" s="739"/>
      <c r="B28" s="739"/>
      <c r="C28" s="739"/>
      <c r="D28" s="739"/>
      <c r="E28" s="739"/>
      <c r="F28" s="739"/>
      <c r="G28" s="739"/>
      <c r="H28" s="739"/>
      <c r="I28" s="739"/>
    </row>
    <row r="29" spans="1:9" ht="15" customHeight="1">
      <c r="A29" s="739"/>
      <c r="B29" s="739"/>
      <c r="C29" s="739"/>
      <c r="D29" s="739"/>
      <c r="E29" s="739"/>
      <c r="F29" s="739"/>
      <c r="G29" s="739"/>
      <c r="H29" s="739"/>
      <c r="I29" s="739"/>
    </row>
    <row r="30" spans="1:9" ht="15" customHeight="1">
      <c r="A30" s="739"/>
      <c r="B30" s="739"/>
      <c r="C30" s="739"/>
      <c r="D30" s="739"/>
      <c r="E30" s="739"/>
      <c r="F30" s="739"/>
      <c r="G30" s="739"/>
      <c r="H30" s="739"/>
      <c r="I30" s="739"/>
    </row>
    <row r="31" spans="1:9" ht="15" customHeight="1">
      <c r="A31" s="739"/>
      <c r="B31" s="739"/>
      <c r="C31" s="739"/>
      <c r="D31" s="739"/>
      <c r="E31" s="739"/>
      <c r="F31" s="739"/>
      <c r="G31" s="739"/>
      <c r="H31" s="739"/>
      <c r="I31" s="739"/>
    </row>
    <row r="32" spans="1:9" ht="15" customHeight="1">
      <c r="A32" s="739"/>
      <c r="B32" s="739"/>
      <c r="C32" s="739"/>
      <c r="D32" s="739"/>
      <c r="E32" s="739"/>
      <c r="F32" s="739"/>
      <c r="G32" s="739"/>
      <c r="H32" s="739"/>
      <c r="I32" s="739"/>
    </row>
    <row r="33" spans="1:9" ht="15" customHeight="1">
      <c r="A33" s="739"/>
      <c r="B33" s="739"/>
      <c r="C33" s="739"/>
      <c r="D33" s="739"/>
      <c r="E33" s="739"/>
      <c r="F33" s="739"/>
      <c r="G33" s="739"/>
      <c r="H33" s="739"/>
      <c r="I33" s="739"/>
    </row>
    <row r="34" spans="1:9" ht="15" customHeight="1">
      <c r="A34" s="739"/>
      <c r="B34" s="739"/>
      <c r="C34" s="739"/>
      <c r="D34" s="739"/>
      <c r="E34" s="739"/>
      <c r="F34" s="739"/>
      <c r="G34" s="739"/>
      <c r="H34" s="739"/>
      <c r="I34" s="739"/>
    </row>
    <row r="49" spans="1:9" ht="15.75">
      <c r="A49" s="737" t="s">
        <v>624</v>
      </c>
      <c r="B49" s="737"/>
      <c r="C49" s="737"/>
      <c r="D49" s="737"/>
      <c r="E49" s="737"/>
      <c r="F49" s="737"/>
      <c r="G49" s="737"/>
      <c r="H49" s="737"/>
      <c r="I49" s="737"/>
    </row>
  </sheetData>
  <mergeCells count="4">
    <mergeCell ref="E2:I4"/>
    <mergeCell ref="A49:I49"/>
    <mergeCell ref="A15:I22"/>
    <mergeCell ref="A27:I34"/>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H26"/>
  <sheetViews>
    <sheetView tabSelected="1" view="pageBreakPreview" zoomScaleNormal="70" zoomScaleSheetLayoutView="100" zoomScalePageLayoutView="55" workbookViewId="0">
      <selection activeCell="A5" sqref="A5:I6"/>
    </sheetView>
  </sheetViews>
  <sheetFormatPr defaultColWidth="8.85546875" defaultRowHeight="15"/>
  <cols>
    <col min="1" max="1" width="4.42578125" style="471" customWidth="1"/>
    <col min="2" max="2" width="37.5703125" style="471" customWidth="1"/>
    <col min="3" max="3" width="6.42578125" style="490" customWidth="1"/>
    <col min="4" max="4" width="43.140625" style="471" customWidth="1"/>
    <col min="5" max="16384" width="8.85546875" style="471"/>
  </cols>
  <sheetData>
    <row r="1" spans="1:7">
      <c r="A1" s="769" t="s">
        <v>679</v>
      </c>
      <c r="B1" s="769"/>
      <c r="C1" s="769"/>
      <c r="D1" s="769"/>
    </row>
    <row r="2" spans="1:7">
      <c r="A2" s="773" t="s">
        <v>901</v>
      </c>
      <c r="B2" s="773"/>
      <c r="C2" s="773"/>
      <c r="D2" s="773"/>
    </row>
    <row r="3" spans="1:7" ht="14.25" customHeight="1">
      <c r="A3" s="472"/>
      <c r="B3" s="472"/>
      <c r="C3" s="473"/>
    </row>
    <row r="4" spans="1:7" s="476" customFormat="1" ht="15" customHeight="1">
      <c r="A4" s="772" t="s">
        <v>453</v>
      </c>
      <c r="B4" s="772"/>
      <c r="C4" s="474"/>
      <c r="D4" s="475" t="s">
        <v>454</v>
      </c>
    </row>
    <row r="5" spans="1:7" s="479" customFormat="1" ht="14.25">
      <c r="A5" s="770"/>
      <c r="B5" s="771"/>
      <c r="C5" s="477">
        <v>2021</v>
      </c>
      <c r="D5" s="478"/>
    </row>
    <row r="6" spans="1:7" ht="23.25">
      <c r="A6" s="767" t="s">
        <v>659</v>
      </c>
      <c r="B6" s="768"/>
      <c r="C6" s="480">
        <v>28.800181303958432</v>
      </c>
      <c r="D6" s="259" t="s">
        <v>660</v>
      </c>
      <c r="F6" s="481"/>
    </row>
    <row r="7" spans="1:7" ht="23.25">
      <c r="A7" s="762" t="s">
        <v>661</v>
      </c>
      <c r="B7" s="763"/>
      <c r="C7" s="482">
        <v>104.15492750452024</v>
      </c>
      <c r="D7" s="259" t="s">
        <v>662</v>
      </c>
      <c r="F7" s="481"/>
    </row>
    <row r="8" spans="1:7" ht="23.25">
      <c r="A8" s="762" t="s">
        <v>663</v>
      </c>
      <c r="B8" s="763"/>
      <c r="C8" s="482">
        <v>-22.4080930161673</v>
      </c>
      <c r="D8" s="259" t="s">
        <v>664</v>
      </c>
      <c r="F8" s="481"/>
    </row>
    <row r="9" spans="1:7">
      <c r="A9" s="762" t="s">
        <v>665</v>
      </c>
      <c r="B9" s="763"/>
      <c r="C9" s="482">
        <v>-15.861297997618209</v>
      </c>
      <c r="D9" s="259" t="s">
        <v>666</v>
      </c>
      <c r="F9" s="481"/>
    </row>
    <row r="10" spans="1:7" ht="23.25">
      <c r="A10" s="762" t="s">
        <v>667</v>
      </c>
      <c r="B10" s="762"/>
      <c r="C10" s="482">
        <v>-11.191582667534698</v>
      </c>
      <c r="D10" s="259" t="s">
        <v>668</v>
      </c>
      <c r="F10" s="481"/>
    </row>
    <row r="11" spans="1:7" ht="23.25">
      <c r="A11" s="762" t="s">
        <v>669</v>
      </c>
      <c r="B11" s="763"/>
      <c r="C11" s="482">
        <v>54.883733085613173</v>
      </c>
      <c r="D11" s="259" t="s">
        <v>670</v>
      </c>
      <c r="F11" s="481"/>
    </row>
    <row r="12" spans="1:7">
      <c r="A12" s="762" t="s">
        <v>671</v>
      </c>
      <c r="B12" s="763"/>
      <c r="C12" s="482">
        <v>20.558700603328088</v>
      </c>
      <c r="D12" s="259" t="s">
        <v>672</v>
      </c>
      <c r="F12" s="481"/>
    </row>
    <row r="13" spans="1:7">
      <c r="A13" s="762" t="s">
        <v>673</v>
      </c>
      <c r="B13" s="763"/>
      <c r="C13" s="482">
        <v>6.4548983850332196</v>
      </c>
      <c r="D13" s="259" t="s">
        <v>674</v>
      </c>
      <c r="F13" s="481"/>
    </row>
    <row r="14" spans="1:7" ht="30" customHeight="1">
      <c r="A14" s="764" t="s">
        <v>675</v>
      </c>
      <c r="B14" s="765"/>
      <c r="C14" s="483">
        <v>-12.837757713080178</v>
      </c>
      <c r="D14" s="260" t="s">
        <v>676</v>
      </c>
      <c r="F14" s="481"/>
    </row>
    <row r="15" spans="1:7">
      <c r="C15" s="484"/>
    </row>
    <row r="16" spans="1:7" s="486" customFormat="1" ht="25.5">
      <c r="A16" s="766" t="s">
        <v>677</v>
      </c>
      <c r="B16" s="766"/>
      <c r="C16" s="485"/>
      <c r="D16" s="261" t="s">
        <v>678</v>
      </c>
      <c r="E16" s="201"/>
      <c r="F16" s="201"/>
      <c r="G16" s="201"/>
    </row>
    <row r="17" spans="1:8" ht="12" customHeight="1">
      <c r="A17" s="262"/>
      <c r="B17" s="262"/>
      <c r="C17" s="487"/>
      <c r="D17" s="487"/>
      <c r="E17" s="488"/>
      <c r="F17" s="488"/>
      <c r="G17" s="199"/>
    </row>
    <row r="18" spans="1:8" ht="51">
      <c r="A18" s="489" t="s">
        <v>413</v>
      </c>
      <c r="B18" s="263" t="s">
        <v>603</v>
      </c>
      <c r="C18" s="264"/>
      <c r="D18" s="264" t="s">
        <v>414</v>
      </c>
      <c r="E18" s="200"/>
      <c r="F18" s="200"/>
      <c r="G18" s="200"/>
    </row>
    <row r="19" spans="1:8" ht="76.5">
      <c r="A19" s="489" t="s">
        <v>415</v>
      </c>
      <c r="B19" s="263" t="s">
        <v>416</v>
      </c>
      <c r="C19" s="264"/>
      <c r="D19" s="264" t="s">
        <v>505</v>
      </c>
      <c r="E19" s="200"/>
      <c r="F19" s="200"/>
      <c r="G19" s="200"/>
      <c r="H19" s="28"/>
    </row>
    <row r="20" spans="1:8" ht="51">
      <c r="A20" s="489" t="s">
        <v>417</v>
      </c>
      <c r="B20" s="263" t="s">
        <v>418</v>
      </c>
      <c r="C20" s="264"/>
      <c r="D20" s="264" t="s">
        <v>883</v>
      </c>
      <c r="E20" s="200"/>
      <c r="F20" s="200"/>
      <c r="G20" s="200"/>
    </row>
    <row r="21" spans="1:8" ht="38.25">
      <c r="A21" s="489" t="s">
        <v>419</v>
      </c>
      <c r="B21" s="263" t="s">
        <v>420</v>
      </c>
      <c r="C21" s="264"/>
      <c r="D21" s="264" t="s">
        <v>884</v>
      </c>
      <c r="E21" s="200"/>
      <c r="F21" s="200"/>
      <c r="G21" s="200"/>
    </row>
    <row r="22" spans="1:8" ht="51">
      <c r="A22" s="489" t="s">
        <v>421</v>
      </c>
      <c r="B22" s="263" t="s">
        <v>422</v>
      </c>
      <c r="C22" s="264"/>
      <c r="D22" s="264" t="s">
        <v>885</v>
      </c>
      <c r="E22" s="200"/>
      <c r="F22" s="200"/>
      <c r="G22" s="200"/>
    </row>
    <row r="23" spans="1:8" ht="38.25">
      <c r="A23" s="489" t="s">
        <v>423</v>
      </c>
      <c r="B23" s="263" t="s">
        <v>424</v>
      </c>
      <c r="C23" s="264"/>
      <c r="D23" s="264" t="s">
        <v>506</v>
      </c>
      <c r="E23" s="200"/>
      <c r="F23" s="200"/>
      <c r="G23" s="200"/>
    </row>
    <row r="24" spans="1:8" ht="38.25">
      <c r="A24" s="489" t="s">
        <v>425</v>
      </c>
      <c r="B24" s="263" t="s">
        <v>426</v>
      </c>
      <c r="C24" s="264"/>
      <c r="D24" s="264" t="s">
        <v>507</v>
      </c>
      <c r="E24" s="200"/>
      <c r="F24" s="200"/>
      <c r="G24" s="200"/>
    </row>
    <row r="25" spans="1:8" ht="51">
      <c r="A25" s="489" t="s">
        <v>427</v>
      </c>
      <c r="B25" s="263" t="s">
        <v>428</v>
      </c>
      <c r="C25" s="264"/>
      <c r="D25" s="264" t="s">
        <v>509</v>
      </c>
      <c r="E25" s="200"/>
      <c r="F25" s="200"/>
      <c r="G25" s="200"/>
    </row>
    <row r="26" spans="1:8" ht="38.25">
      <c r="A26" s="489" t="s">
        <v>429</v>
      </c>
      <c r="B26" s="263" t="s">
        <v>600</v>
      </c>
      <c r="C26" s="264"/>
      <c r="D26" s="264" t="s">
        <v>508</v>
      </c>
      <c r="E26" s="200"/>
      <c r="F26" s="200"/>
      <c r="G26" s="200"/>
    </row>
  </sheetData>
  <mergeCells count="14">
    <mergeCell ref="A1:D1"/>
    <mergeCell ref="A5:B5"/>
    <mergeCell ref="A4:B4"/>
    <mergeCell ref="A10:B10"/>
    <mergeCell ref="A2:D2"/>
    <mergeCell ref="A12:B12"/>
    <mergeCell ref="A13:B13"/>
    <mergeCell ref="A14:B14"/>
    <mergeCell ref="A16:B16"/>
    <mergeCell ref="A6:B6"/>
    <mergeCell ref="A7:B7"/>
    <mergeCell ref="A8:B8"/>
    <mergeCell ref="A9:B9"/>
    <mergeCell ref="A11:B11"/>
  </mergeCells>
  <printOptions horizontalCentered="1"/>
  <pageMargins left="0.51181102362204722" right="0.51181102362204722" top="0.51181102362204722" bottom="0.51181102362204722"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sheetPr>
  <dimension ref="A1:S70"/>
  <sheetViews>
    <sheetView tabSelected="1" view="pageBreakPreview" topLeftCell="A46" zoomScale="90" zoomScaleNormal="90" zoomScaleSheetLayoutView="90" workbookViewId="0">
      <selection activeCell="A5" sqref="A5:I6"/>
    </sheetView>
  </sheetViews>
  <sheetFormatPr defaultRowHeight="15"/>
  <cols>
    <col min="8" max="8" width="27.140625" customWidth="1"/>
    <col min="9" max="9" width="20" customWidth="1"/>
    <col min="10" max="10" width="34.28515625" customWidth="1"/>
    <col min="11" max="17" width="9.140625" customWidth="1"/>
    <col min="18" max="18" width="8.28515625" customWidth="1"/>
    <col min="19" max="19" width="7.5703125" bestFit="1" customWidth="1"/>
    <col min="20" max="20" width="10" bestFit="1" customWidth="1"/>
  </cols>
  <sheetData>
    <row r="1" spans="1:19">
      <c r="A1" s="774" t="s">
        <v>712</v>
      </c>
      <c r="B1" s="774"/>
      <c r="C1" s="774"/>
      <c r="D1" s="774"/>
      <c r="E1" s="774"/>
      <c r="F1" s="774"/>
      <c r="G1" s="774"/>
      <c r="H1" s="774"/>
      <c r="K1" s="190">
        <v>2014</v>
      </c>
      <c r="L1" s="190">
        <v>2015</v>
      </c>
      <c r="M1" s="190">
        <v>2016</v>
      </c>
      <c r="N1" s="190">
        <v>2017</v>
      </c>
      <c r="O1" s="190">
        <v>2018</v>
      </c>
      <c r="P1" s="190">
        <v>2019</v>
      </c>
      <c r="Q1" s="190">
        <v>2020</v>
      </c>
      <c r="R1" s="190">
        <v>2021</v>
      </c>
    </row>
    <row r="2" spans="1:19">
      <c r="A2" s="775" t="s">
        <v>713</v>
      </c>
      <c r="B2" s="775"/>
      <c r="C2" s="775"/>
      <c r="D2" s="775"/>
      <c r="E2" s="775"/>
      <c r="F2" s="775"/>
      <c r="G2" s="775"/>
      <c r="H2" s="775"/>
      <c r="J2" t="s">
        <v>99</v>
      </c>
      <c r="K2" s="191">
        <v>20983</v>
      </c>
      <c r="L2" s="191">
        <v>18234.914324065201</v>
      </c>
      <c r="M2" s="191">
        <v>24780.1011065325</v>
      </c>
      <c r="N2" s="191"/>
      <c r="O2" s="191"/>
      <c r="P2" s="191"/>
      <c r="Q2" s="5"/>
      <c r="R2" s="5"/>
    </row>
    <row r="3" spans="1:19">
      <c r="J3" s="192" t="s">
        <v>680</v>
      </c>
      <c r="K3" s="349">
        <v>141.71614499999998</v>
      </c>
      <c r="L3" s="349">
        <v>148.63386</v>
      </c>
      <c r="M3" s="349">
        <v>161.05338599999999</v>
      </c>
      <c r="N3" s="349">
        <v>178.85639799999998</v>
      </c>
      <c r="O3" s="349">
        <v>188.045918</v>
      </c>
      <c r="P3" s="349">
        <v>206.55820900000001</v>
      </c>
      <c r="Q3" s="349">
        <v>198.88003099999997</v>
      </c>
      <c r="R3" s="349">
        <v>242.84646672530889</v>
      </c>
      <c r="S3" s="52"/>
    </row>
    <row r="4" spans="1:19">
      <c r="J4" t="s">
        <v>100</v>
      </c>
      <c r="K4" s="191">
        <v>123717</v>
      </c>
      <c r="L4" s="191">
        <v>131223.20737394801</v>
      </c>
      <c r="M4" s="191">
        <v>144624.37238908</v>
      </c>
      <c r="N4" s="191"/>
      <c r="O4" s="191"/>
      <c r="P4" s="191"/>
      <c r="Q4" s="5"/>
      <c r="R4" s="5"/>
    </row>
    <row r="5" spans="1:19">
      <c r="J5" t="s">
        <v>101</v>
      </c>
      <c r="K5" s="191">
        <v>145282</v>
      </c>
      <c r="L5" s="191">
        <v>151062.539324065</v>
      </c>
      <c r="M5" s="191">
        <v>166875.999010075</v>
      </c>
      <c r="N5" s="191"/>
      <c r="O5" s="191"/>
      <c r="P5" s="191"/>
      <c r="Q5" s="5"/>
      <c r="R5" s="5"/>
    </row>
    <row r="6" spans="1:19">
      <c r="J6" s="192" t="s">
        <v>681</v>
      </c>
      <c r="K6" s="350">
        <v>131.964258</v>
      </c>
      <c r="L6" s="350">
        <v>146.74020499999997</v>
      </c>
      <c r="M6" s="350">
        <v>159.01041899999998</v>
      </c>
      <c r="N6" s="350">
        <v>176.007293</v>
      </c>
      <c r="O6" s="350">
        <v>189.06262700000002</v>
      </c>
      <c r="P6" s="350">
        <v>206.25623899999999</v>
      </c>
      <c r="Q6" s="350">
        <v>199.73368299999998</v>
      </c>
      <c r="R6" s="350">
        <v>242.07862856690983</v>
      </c>
      <c r="S6" s="4"/>
    </row>
    <row r="8" spans="1:19">
      <c r="J8" s="6"/>
      <c r="K8" s="6">
        <v>2014</v>
      </c>
      <c r="L8" s="6">
        <v>2015</v>
      </c>
      <c r="M8" s="6">
        <v>2016</v>
      </c>
      <c r="N8" s="6">
        <v>2017</v>
      </c>
      <c r="O8" s="6">
        <v>2018</v>
      </c>
      <c r="P8" s="6">
        <v>2019</v>
      </c>
      <c r="Q8" s="6">
        <v>2020</v>
      </c>
      <c r="R8" s="6">
        <v>2021</v>
      </c>
    </row>
    <row r="9" spans="1:19">
      <c r="J9" s="5" t="s">
        <v>102</v>
      </c>
      <c r="K9" s="50">
        <v>141.1303047279859</v>
      </c>
      <c r="L9" s="50">
        <v>140.65295185335799</v>
      </c>
      <c r="M9" s="50">
        <v>146.85418115306078</v>
      </c>
      <c r="N9" s="50">
        <v>153.74280779626247</v>
      </c>
      <c r="O9" s="50">
        <v>153.74280779626247</v>
      </c>
      <c r="P9" s="50">
        <v>153.74280779626247</v>
      </c>
      <c r="Q9" s="50"/>
      <c r="R9" s="50"/>
    </row>
    <row r="10" spans="1:19">
      <c r="J10" s="195" t="s">
        <v>625</v>
      </c>
      <c r="K10" s="185"/>
      <c r="L10" s="193">
        <v>100</v>
      </c>
      <c r="M10" s="193">
        <v>104.6</v>
      </c>
      <c r="N10" s="193">
        <v>108.9932</v>
      </c>
      <c r="O10" s="193">
        <v>113.46192119999999</v>
      </c>
      <c r="P10" s="193">
        <v>117.54655036319998</v>
      </c>
      <c r="Q10" s="193">
        <v>107.79018668305439</v>
      </c>
      <c r="R10" s="193">
        <v>122.80535973869884</v>
      </c>
    </row>
    <row r="11" spans="1:19" ht="30">
      <c r="J11" s="196" t="s">
        <v>103</v>
      </c>
      <c r="K11" s="8"/>
      <c r="L11" s="194">
        <v>99.3</v>
      </c>
      <c r="M11" s="194">
        <v>104.6</v>
      </c>
      <c r="N11" s="194">
        <v>104.2</v>
      </c>
      <c r="O11" s="194">
        <v>104.1</v>
      </c>
      <c r="P11" s="194">
        <v>103.6</v>
      </c>
      <c r="Q11" s="194">
        <v>91.7</v>
      </c>
      <c r="R11" s="194">
        <v>113.93000004703117</v>
      </c>
    </row>
    <row r="13" spans="1:19">
      <c r="J13" s="5"/>
      <c r="K13" s="5">
        <v>2014</v>
      </c>
      <c r="L13" s="5">
        <v>2015</v>
      </c>
      <c r="M13" s="5">
        <v>2016</v>
      </c>
      <c r="N13" s="5">
        <v>2017</v>
      </c>
      <c r="O13" s="5">
        <v>2018</v>
      </c>
      <c r="P13" s="5">
        <v>2019</v>
      </c>
      <c r="Q13" s="5">
        <v>2020</v>
      </c>
      <c r="R13" s="5">
        <v>2021</v>
      </c>
    </row>
    <row r="14" spans="1:19">
      <c r="J14" s="5" t="s">
        <v>469</v>
      </c>
      <c r="K14" s="197">
        <v>86.7</v>
      </c>
      <c r="L14" s="197">
        <v>87.3</v>
      </c>
      <c r="M14" s="197">
        <v>87.5</v>
      </c>
      <c r="N14" s="197">
        <v>86.3</v>
      </c>
      <c r="O14" s="197">
        <v>86.2</v>
      </c>
      <c r="P14" s="198">
        <v>86.8</v>
      </c>
      <c r="Q14" s="198">
        <v>86.6</v>
      </c>
      <c r="R14" s="198">
        <v>85.859488793931831</v>
      </c>
    </row>
    <row r="15" spans="1:19">
      <c r="J15" s="5" t="s">
        <v>104</v>
      </c>
      <c r="K15" s="197">
        <v>13.3</v>
      </c>
      <c r="L15" s="197">
        <v>12.7</v>
      </c>
      <c r="M15" s="197">
        <v>12.5</v>
      </c>
      <c r="N15" s="197">
        <v>13.7</v>
      </c>
      <c r="O15" s="197">
        <v>13.8</v>
      </c>
      <c r="P15" s="198">
        <v>13.2</v>
      </c>
      <c r="Q15" s="198">
        <v>13.4</v>
      </c>
      <c r="R15" s="198">
        <v>14.14051120606816</v>
      </c>
    </row>
    <row r="17" spans="1:18">
      <c r="J17" s="5"/>
      <c r="K17" s="5">
        <v>2014</v>
      </c>
      <c r="L17" s="5">
        <v>2015</v>
      </c>
      <c r="M17" s="5">
        <v>2016</v>
      </c>
      <c r="N17" s="5">
        <v>2017</v>
      </c>
      <c r="O17" s="5">
        <v>2018</v>
      </c>
      <c r="P17" s="5">
        <v>2019</v>
      </c>
      <c r="Q17" s="5">
        <v>2020</v>
      </c>
      <c r="R17" s="5">
        <v>2021</v>
      </c>
    </row>
    <row r="18" spans="1:18">
      <c r="J18" s="5" t="s">
        <v>98</v>
      </c>
      <c r="K18" s="198">
        <v>107.38979413653051</v>
      </c>
      <c r="L18" s="198">
        <v>101.29048136466758</v>
      </c>
      <c r="M18" s="198">
        <v>101.28480071485126</v>
      </c>
      <c r="N18" s="198">
        <v>101.61874258244514</v>
      </c>
      <c r="O18" s="198">
        <v>99.462236923218043</v>
      </c>
      <c r="P18" s="198">
        <v>100.1464052682547</v>
      </c>
      <c r="Q18" s="194">
        <v>99.572604887078569</v>
      </c>
      <c r="R18" s="194">
        <v>100.31718543803088</v>
      </c>
    </row>
    <row r="19" spans="1:18">
      <c r="J19" s="5" t="s">
        <v>107</v>
      </c>
      <c r="K19" s="198">
        <v>23.782570732144759</v>
      </c>
      <c r="L19" s="198">
        <v>24.062090549757649</v>
      </c>
      <c r="M19" s="198">
        <v>21.986885022924191</v>
      </c>
      <c r="N19" s="198">
        <v>21.93895397277657</v>
      </c>
      <c r="O19" s="198">
        <v>26.591810765434882</v>
      </c>
      <c r="P19" s="198">
        <v>25.103661955166356</v>
      </c>
      <c r="Q19" s="194">
        <v>23.864444536377977</v>
      </c>
      <c r="R19" s="194">
        <v>26.856125929751006</v>
      </c>
    </row>
    <row r="20" spans="1:18">
      <c r="J20" s="5" t="s">
        <v>470</v>
      </c>
      <c r="K20" s="198">
        <v>-31.172364868675274</v>
      </c>
      <c r="L20" s="198">
        <v>-25.352571914425226</v>
      </c>
      <c r="M20" s="198">
        <v>-23.27168573777546</v>
      </c>
      <c r="N20" s="198">
        <v>-23.557697123379995</v>
      </c>
      <c r="O20" s="198">
        <v>-26.054047688652922</v>
      </c>
      <c r="P20" s="198">
        <v>-25.250067223421059</v>
      </c>
      <c r="Q20" s="194">
        <v>-23.437049924123212</v>
      </c>
      <c r="R20" s="194">
        <v>-27.173311180096583</v>
      </c>
    </row>
    <row r="22" spans="1:18">
      <c r="K22">
        <v>141716.14499999999</v>
      </c>
      <c r="L22">
        <v>148633.85999999999</v>
      </c>
      <c r="M22">
        <v>161053.386</v>
      </c>
      <c r="N22">
        <v>178856.39799999999</v>
      </c>
      <c r="O22">
        <v>188045.91800000001</v>
      </c>
      <c r="P22">
        <v>206558.209</v>
      </c>
      <c r="Q22">
        <v>198880.03099999999</v>
      </c>
      <c r="R22">
        <v>242846.46672530888</v>
      </c>
    </row>
    <row r="23" spans="1:18">
      <c r="K23">
        <v>131964.258</v>
      </c>
      <c r="L23">
        <v>146740.20499999999</v>
      </c>
      <c r="M23">
        <v>159010.41899999999</v>
      </c>
      <c r="N23">
        <v>176007.29300000001</v>
      </c>
      <c r="O23">
        <v>189062.62700000001</v>
      </c>
      <c r="P23">
        <v>206256.239</v>
      </c>
      <c r="Q23">
        <v>199733.68299999999</v>
      </c>
      <c r="R23">
        <v>242078.62856690981</v>
      </c>
    </row>
    <row r="25" spans="1:18" ht="10.5" customHeight="1"/>
    <row r="26" spans="1:18">
      <c r="A26" s="774" t="s">
        <v>715</v>
      </c>
      <c r="B26" s="774"/>
      <c r="C26" s="774"/>
      <c r="D26" s="774"/>
      <c r="E26" s="774"/>
      <c r="F26" s="774"/>
      <c r="G26" s="774"/>
      <c r="H26" s="774"/>
    </row>
    <row r="27" spans="1:18">
      <c r="A27" s="775" t="s">
        <v>714</v>
      </c>
      <c r="B27" s="775"/>
      <c r="C27" s="775"/>
      <c r="D27" s="775"/>
      <c r="E27" s="775"/>
      <c r="F27" s="775"/>
      <c r="G27" s="775"/>
      <c r="H27" s="775"/>
    </row>
    <row r="49" spans="1:9" ht="15.75" customHeight="1">
      <c r="A49" s="351" t="s">
        <v>836</v>
      </c>
      <c r="B49" s="351"/>
      <c r="C49" s="351"/>
      <c r="D49" s="351"/>
      <c r="E49" s="351"/>
      <c r="F49" s="351"/>
      <c r="G49" s="351"/>
      <c r="H49" s="351"/>
      <c r="I49" s="15"/>
    </row>
    <row r="50" spans="1:9" ht="12.75" customHeight="1">
      <c r="A50" s="686" t="s">
        <v>716</v>
      </c>
      <c r="B50" s="352"/>
      <c r="C50" s="352"/>
      <c r="D50" s="352"/>
      <c r="E50" s="352"/>
      <c r="F50" s="352"/>
      <c r="G50" s="352"/>
      <c r="H50" s="352"/>
    </row>
    <row r="69" spans="1:9" ht="24" customHeight="1">
      <c r="A69" s="700" t="s">
        <v>837</v>
      </c>
      <c r="B69" s="351"/>
      <c r="C69" s="351"/>
      <c r="D69" s="351"/>
      <c r="E69" s="351"/>
      <c r="F69" s="351"/>
      <c r="G69" s="351"/>
      <c r="H69" s="351"/>
      <c r="I69" s="15"/>
    </row>
    <row r="70" spans="1:9" ht="13.5" customHeight="1">
      <c r="A70" s="352" t="s">
        <v>755</v>
      </c>
      <c r="B70" s="352"/>
      <c r="C70" s="352"/>
      <c r="D70" s="352"/>
      <c r="E70" s="352"/>
      <c r="F70" s="352"/>
      <c r="G70" s="352"/>
      <c r="H70" s="352"/>
    </row>
  </sheetData>
  <mergeCells count="4">
    <mergeCell ref="A1:H1"/>
    <mergeCell ref="A2:H2"/>
    <mergeCell ref="A26:H26"/>
    <mergeCell ref="A27:H27"/>
  </mergeCells>
  <printOptions horizontalCentered="1"/>
  <pageMargins left="0.51181102362204722" right="0.51181102362204722" top="0.51181102362204722" bottom="0.51181102362204722" header="0.31496062992125984" footer="0.31496062992125984"/>
  <pageSetup paperSize="9" fitToHeight="0" orientation="portrait" r:id="rId1"/>
  <rowBreaks count="1" manualBreakCount="1">
    <brk id="48"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3:G13"/>
  <sheetViews>
    <sheetView tabSelected="1" view="pageBreakPreview" zoomScale="50" zoomScaleNormal="100" zoomScaleSheetLayoutView="50" zoomScalePageLayoutView="80" workbookViewId="0">
      <selection activeCell="A5" sqref="A5:I6"/>
    </sheetView>
  </sheetViews>
  <sheetFormatPr defaultRowHeight="15"/>
  <cols>
    <col min="1" max="1" width="16" style="18" customWidth="1"/>
    <col min="2" max="4" width="9.140625" style="18"/>
    <col min="5" max="5" width="19.28515625" style="18" customWidth="1"/>
    <col min="6" max="6" width="9.140625" style="18"/>
    <col min="7" max="7" width="14.28515625" style="18" customWidth="1"/>
    <col min="8" max="8" width="14.140625" customWidth="1"/>
    <col min="9" max="9" width="9.7109375" customWidth="1"/>
  </cols>
  <sheetData>
    <row r="13" spans="1:1">
      <c r="A13" s="21"/>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sheetPr>
  <dimension ref="A1:F138"/>
  <sheetViews>
    <sheetView tabSelected="1" view="pageBreakPreview" topLeftCell="A7" zoomScaleNormal="100" zoomScaleSheetLayoutView="100" workbookViewId="0">
      <selection activeCell="A5" sqref="A5:I6"/>
    </sheetView>
  </sheetViews>
  <sheetFormatPr defaultColWidth="9.140625" defaultRowHeight="11.25"/>
  <cols>
    <col min="1" max="1" width="38" style="283" customWidth="1"/>
    <col min="2" max="2" width="12.42578125" style="283" bestFit="1" customWidth="1"/>
    <col min="3" max="3" width="41" style="470" customWidth="1"/>
    <col min="4" max="4" width="9.140625" style="283"/>
    <col min="5" max="5" width="10.85546875" style="283" bestFit="1" customWidth="1"/>
    <col min="6" max="16384" width="9.140625" style="283"/>
  </cols>
  <sheetData>
    <row r="1" spans="1:3" s="459" customFormat="1" ht="32.25" customHeight="1">
      <c r="A1" s="776" t="s">
        <v>717</v>
      </c>
      <c r="B1" s="776"/>
      <c r="C1" s="776"/>
    </row>
    <row r="2" spans="1:3" ht="13.5" customHeight="1">
      <c r="A2" s="270" t="s">
        <v>563</v>
      </c>
      <c r="C2" s="454" t="s">
        <v>564</v>
      </c>
    </row>
    <row r="3" spans="1:3" ht="18" customHeight="1">
      <c r="A3" s="265"/>
      <c r="B3" s="295">
        <v>2021</v>
      </c>
      <c r="C3" s="266"/>
    </row>
    <row r="4" spans="1:3" ht="15.95" customHeight="1">
      <c r="A4" s="267" t="s">
        <v>108</v>
      </c>
      <c r="B4" s="268"/>
      <c r="C4" s="269" t="s">
        <v>109</v>
      </c>
    </row>
    <row r="5" spans="1:3" ht="15.95" customHeight="1">
      <c r="A5" s="277" t="s">
        <v>110</v>
      </c>
      <c r="B5" s="278">
        <v>379003345.99422461</v>
      </c>
      <c r="C5" s="279" t="s">
        <v>111</v>
      </c>
    </row>
    <row r="6" spans="1:3" ht="15.95" customHeight="1">
      <c r="A6" s="277" t="s">
        <v>112</v>
      </c>
      <c r="B6" s="278">
        <v>139974944.13049909</v>
      </c>
      <c r="C6" s="279" t="s">
        <v>113</v>
      </c>
    </row>
    <row r="7" spans="1:3" ht="15.95" customHeight="1">
      <c r="A7" s="277" t="s">
        <v>531</v>
      </c>
      <c r="B7" s="278">
        <v>35629090.200000003</v>
      </c>
      <c r="C7" s="279" t="s">
        <v>114</v>
      </c>
    </row>
    <row r="8" spans="1:3" ht="15.95" customHeight="1">
      <c r="A8" s="277" t="s">
        <v>532</v>
      </c>
      <c r="B8" s="278">
        <v>1397934.6</v>
      </c>
      <c r="C8" s="279" t="s">
        <v>115</v>
      </c>
    </row>
    <row r="9" spans="1:3" ht="15.95" customHeight="1">
      <c r="A9" s="267" t="s">
        <v>116</v>
      </c>
      <c r="B9" s="278"/>
      <c r="C9" s="269" t="s">
        <v>117</v>
      </c>
    </row>
    <row r="10" spans="1:3" ht="15.95" customHeight="1">
      <c r="A10" s="277" t="s">
        <v>118</v>
      </c>
      <c r="B10" s="278">
        <v>171155872.74639192</v>
      </c>
      <c r="C10" s="279" t="s">
        <v>119</v>
      </c>
    </row>
    <row r="11" spans="1:3" ht="15.95" customHeight="1">
      <c r="A11" s="277" t="s">
        <v>105</v>
      </c>
      <c r="B11" s="278">
        <v>242846466.7253089</v>
      </c>
      <c r="C11" s="279" t="s">
        <v>120</v>
      </c>
    </row>
    <row r="12" spans="1:3" ht="15.95" customHeight="1">
      <c r="A12" s="277" t="s">
        <v>121</v>
      </c>
      <c r="B12" s="278">
        <v>58312840.536943518</v>
      </c>
      <c r="C12" s="279" t="s">
        <v>122</v>
      </c>
    </row>
    <row r="13" spans="1:3" ht="15.95" customHeight="1">
      <c r="A13" s="277" t="s">
        <v>123</v>
      </c>
      <c r="B13" s="278">
        <v>6700100.7999999821</v>
      </c>
      <c r="C13" s="279" t="s">
        <v>124</v>
      </c>
    </row>
    <row r="14" spans="1:3" ht="15.95" customHeight="1">
      <c r="A14" s="493" t="s">
        <v>125</v>
      </c>
      <c r="B14" s="494">
        <v>74194165.089502528</v>
      </c>
      <c r="C14" s="298" t="s">
        <v>126</v>
      </c>
    </row>
    <row r="15" spans="1:3" ht="21" customHeight="1">
      <c r="B15" s="495"/>
      <c r="C15" s="496"/>
    </row>
    <row r="16" spans="1:3" s="459" customFormat="1" ht="32.25" customHeight="1">
      <c r="A16" s="353" t="s">
        <v>720</v>
      </c>
      <c r="B16" s="353"/>
      <c r="C16" s="353"/>
    </row>
    <row r="17" spans="1:6" ht="13.5" customHeight="1">
      <c r="A17" s="270" t="s">
        <v>563</v>
      </c>
      <c r="C17" s="454" t="s">
        <v>564</v>
      </c>
    </row>
    <row r="18" spans="1:6" ht="18" customHeight="1">
      <c r="A18" s="265"/>
      <c r="B18" s="295">
        <f>B3</f>
        <v>2021</v>
      </c>
      <c r="C18" s="266"/>
    </row>
    <row r="19" spans="1:6" ht="15.95" customHeight="1">
      <c r="A19" s="267" t="s">
        <v>108</v>
      </c>
      <c r="B19" s="497"/>
      <c r="C19" s="269" t="s">
        <v>109</v>
      </c>
    </row>
    <row r="20" spans="1:6" ht="15.95" customHeight="1">
      <c r="A20" s="277" t="s">
        <v>110</v>
      </c>
      <c r="B20" s="278">
        <f>B5</f>
        <v>379003345.99422461</v>
      </c>
      <c r="C20" s="279" t="s">
        <v>111</v>
      </c>
    </row>
    <row r="21" spans="1:6" ht="15.95" customHeight="1">
      <c r="A21" s="277" t="s">
        <v>531</v>
      </c>
      <c r="B21" s="278">
        <f>B7</f>
        <v>35629090.200000003</v>
      </c>
      <c r="C21" s="279" t="s">
        <v>114</v>
      </c>
    </row>
    <row r="22" spans="1:6" ht="15.95" customHeight="1">
      <c r="A22" s="277" t="s">
        <v>532</v>
      </c>
      <c r="B22" s="278">
        <f>B8</f>
        <v>1397934.6</v>
      </c>
      <c r="C22" s="279" t="s">
        <v>115</v>
      </c>
    </row>
    <row r="23" spans="1:6" ht="15.95" customHeight="1">
      <c r="A23" s="270"/>
      <c r="B23" s="278"/>
      <c r="C23" s="271"/>
    </row>
    <row r="24" spans="1:6" ht="15.95" customHeight="1">
      <c r="A24" s="267" t="s">
        <v>116</v>
      </c>
      <c r="B24" s="278"/>
      <c r="C24" s="269" t="s">
        <v>117</v>
      </c>
    </row>
    <row r="25" spans="1:6" ht="15.95" customHeight="1">
      <c r="A25" s="277" t="s">
        <v>118</v>
      </c>
      <c r="B25" s="278">
        <f>B10</f>
        <v>171155872.74639192</v>
      </c>
      <c r="C25" s="279" t="s">
        <v>119</v>
      </c>
    </row>
    <row r="26" spans="1:6" ht="30" customHeight="1">
      <c r="A26" s="272" t="s">
        <v>127</v>
      </c>
      <c r="B26" s="281">
        <f>B20+B21-B22-B25</f>
        <v>242078628.84783265</v>
      </c>
      <c r="C26" s="273" t="s">
        <v>701</v>
      </c>
      <c r="E26" s="495"/>
      <c r="F26" s="495"/>
    </row>
    <row r="27" spans="1:6" ht="22.5" customHeight="1">
      <c r="A27" s="267"/>
      <c r="B27" s="498"/>
    </row>
    <row r="28" spans="1:6" s="459" customFormat="1" ht="29.25" customHeight="1">
      <c r="A28" s="353" t="s">
        <v>721</v>
      </c>
      <c r="B28" s="353"/>
      <c r="C28" s="353"/>
    </row>
    <row r="29" spans="1:6" ht="12.95" customHeight="1">
      <c r="A29" s="270" t="s">
        <v>563</v>
      </c>
      <c r="C29" s="454" t="s">
        <v>564</v>
      </c>
    </row>
    <row r="30" spans="1:6" ht="18" customHeight="1">
      <c r="A30" s="265"/>
      <c r="B30" s="295">
        <f>B3</f>
        <v>2021</v>
      </c>
      <c r="C30" s="266"/>
    </row>
    <row r="31" spans="1:6" s="456" customFormat="1" ht="15.95" customHeight="1">
      <c r="A31" s="267" t="s">
        <v>108</v>
      </c>
      <c r="B31" s="499"/>
      <c r="C31" s="269" t="s">
        <v>109</v>
      </c>
    </row>
    <row r="32" spans="1:6" s="456" customFormat="1" ht="23.25" customHeight="1">
      <c r="A32" s="277" t="s">
        <v>128</v>
      </c>
      <c r="B32" s="278">
        <f>B26</f>
        <v>242078628.84783265</v>
      </c>
      <c r="C32" s="500" t="s">
        <v>129</v>
      </c>
    </row>
    <row r="33" spans="1:3" ht="15.95" customHeight="1">
      <c r="A33" s="270"/>
      <c r="B33" s="278"/>
      <c r="C33" s="274"/>
    </row>
    <row r="34" spans="1:3" s="456" customFormat="1" ht="15.95" customHeight="1">
      <c r="A34" s="267" t="s">
        <v>116</v>
      </c>
      <c r="B34" s="278"/>
      <c r="C34" s="269" t="s">
        <v>117</v>
      </c>
    </row>
    <row r="35" spans="1:3" ht="15.95" customHeight="1">
      <c r="A35" s="277" t="s">
        <v>130</v>
      </c>
      <c r="B35" s="278">
        <v>92028797.205300927</v>
      </c>
      <c r="C35" s="279" t="s">
        <v>131</v>
      </c>
    </row>
    <row r="36" spans="1:3" ht="15.95" customHeight="1">
      <c r="A36" s="277" t="s">
        <v>132</v>
      </c>
      <c r="B36" s="278">
        <f>B38+B39</f>
        <v>37454564.5</v>
      </c>
      <c r="C36" s="279" t="s">
        <v>133</v>
      </c>
    </row>
    <row r="37" spans="1:3" ht="15.95" customHeight="1">
      <c r="A37" s="501" t="s">
        <v>386</v>
      </c>
      <c r="B37" s="502"/>
      <c r="C37" s="299" t="s">
        <v>143</v>
      </c>
    </row>
    <row r="38" spans="1:3" ht="15.95" customHeight="1">
      <c r="A38" s="270" t="s">
        <v>533</v>
      </c>
      <c r="B38" s="278">
        <f>B7</f>
        <v>35629090.200000003</v>
      </c>
      <c r="C38" s="271" t="s">
        <v>134</v>
      </c>
    </row>
    <row r="39" spans="1:3" ht="15.95" customHeight="1">
      <c r="A39" s="270" t="s">
        <v>135</v>
      </c>
      <c r="B39" s="278">
        <v>1825474.3000000003</v>
      </c>
      <c r="C39" s="271" t="s">
        <v>136</v>
      </c>
    </row>
    <row r="40" spans="1:3" ht="15.95" customHeight="1">
      <c r="A40" s="277" t="s">
        <v>137</v>
      </c>
      <c r="B40" s="278">
        <f>B42+B43</f>
        <v>1479185.3</v>
      </c>
      <c r="C40" s="279" t="s">
        <v>138</v>
      </c>
    </row>
    <row r="41" spans="1:3" ht="15.95" customHeight="1">
      <c r="A41" s="280" t="s">
        <v>139</v>
      </c>
      <c r="B41" s="502"/>
      <c r="C41" s="269" t="s">
        <v>702</v>
      </c>
    </row>
    <row r="42" spans="1:3" ht="15.95" customHeight="1">
      <c r="A42" s="270" t="s">
        <v>534</v>
      </c>
      <c r="B42" s="278">
        <f>B8</f>
        <v>1397934.6</v>
      </c>
      <c r="C42" s="271" t="s">
        <v>140</v>
      </c>
    </row>
    <row r="43" spans="1:3" ht="15.95" customHeight="1">
      <c r="A43" s="270" t="s">
        <v>141</v>
      </c>
      <c r="B43" s="278">
        <v>81250.7</v>
      </c>
      <c r="C43" s="271" t="s">
        <v>142</v>
      </c>
    </row>
    <row r="44" spans="1:3" ht="22.5">
      <c r="A44" s="272" t="s">
        <v>144</v>
      </c>
      <c r="B44" s="281">
        <f>B32-B35-B36+B40</f>
        <v>114074452.44253172</v>
      </c>
      <c r="C44" s="273" t="s">
        <v>145</v>
      </c>
    </row>
    <row r="45" spans="1:3" s="459" customFormat="1" ht="33" customHeight="1">
      <c r="A45" s="776" t="s">
        <v>722</v>
      </c>
      <c r="B45" s="776"/>
      <c r="C45" s="776"/>
    </row>
    <row r="46" spans="1:3">
      <c r="A46" s="270" t="s">
        <v>563</v>
      </c>
      <c r="C46" s="454" t="s">
        <v>564</v>
      </c>
    </row>
    <row r="47" spans="1:3" ht="15" customHeight="1">
      <c r="A47" s="265"/>
      <c r="B47" s="295">
        <f>B3</f>
        <v>2021</v>
      </c>
      <c r="C47" s="266"/>
    </row>
    <row r="48" spans="1:3">
      <c r="A48" s="267" t="s">
        <v>108</v>
      </c>
      <c r="B48" s="268"/>
      <c r="C48" s="269" t="s">
        <v>109</v>
      </c>
    </row>
    <row r="49" spans="1:3">
      <c r="A49" s="277" t="s">
        <v>146</v>
      </c>
      <c r="B49" s="278">
        <f>B44</f>
        <v>114074452.44253172</v>
      </c>
      <c r="C49" s="279" t="s">
        <v>147</v>
      </c>
    </row>
    <row r="50" spans="1:3" ht="22.5">
      <c r="A50" s="277" t="s">
        <v>481</v>
      </c>
      <c r="B50" s="278">
        <v>105932596.54260828</v>
      </c>
      <c r="C50" s="279" t="s">
        <v>480</v>
      </c>
    </row>
    <row r="51" spans="1:3">
      <c r="A51" s="277" t="s">
        <v>132</v>
      </c>
      <c r="B51" s="278">
        <f>B36</f>
        <v>37454564.5</v>
      </c>
      <c r="C51" s="279" t="s">
        <v>133</v>
      </c>
    </row>
    <row r="52" spans="1:3">
      <c r="A52" s="277" t="s">
        <v>137</v>
      </c>
      <c r="B52" s="278">
        <f>B40</f>
        <v>1479185.3</v>
      </c>
      <c r="C52" s="279" t="s">
        <v>138</v>
      </c>
    </row>
    <row r="53" spans="1:3" ht="22.5">
      <c r="A53" s="277" t="s">
        <v>482</v>
      </c>
      <c r="B53" s="278">
        <v>313296.91713210702</v>
      </c>
      <c r="C53" s="279" t="s">
        <v>484</v>
      </c>
    </row>
    <row r="54" spans="1:3" ht="4.5" customHeight="1">
      <c r="A54" s="270"/>
      <c r="B54" s="278"/>
      <c r="C54" s="271"/>
    </row>
    <row r="55" spans="1:3">
      <c r="A55" s="267" t="s">
        <v>116</v>
      </c>
      <c r="B55" s="278"/>
      <c r="C55" s="269" t="s">
        <v>117</v>
      </c>
    </row>
    <row r="56" spans="1:3" ht="22.5">
      <c r="A56" s="277" t="s">
        <v>483</v>
      </c>
      <c r="B56" s="278">
        <v>9610529.0306153055</v>
      </c>
      <c r="C56" s="279" t="s">
        <v>485</v>
      </c>
    </row>
    <row r="57" spans="1:3">
      <c r="A57" s="272" t="s">
        <v>148</v>
      </c>
      <c r="B57" s="281">
        <f>B49+B50+B51-B52+B53-B56</f>
        <v>246685196.07165679</v>
      </c>
      <c r="C57" s="273" t="s">
        <v>149</v>
      </c>
    </row>
    <row r="58" spans="1:3" ht="11.25" customHeight="1"/>
    <row r="59" spans="1:3" s="459" customFormat="1" ht="26.25" customHeight="1">
      <c r="A59" s="776" t="s">
        <v>723</v>
      </c>
      <c r="B59" s="776"/>
      <c r="C59" s="776"/>
    </row>
    <row r="60" spans="1:3">
      <c r="A60" s="270" t="s">
        <v>563</v>
      </c>
      <c r="C60" s="454" t="s">
        <v>564</v>
      </c>
    </row>
    <row r="61" spans="1:3" ht="18" customHeight="1">
      <c r="A61" s="265"/>
      <c r="B61" s="295">
        <f>B3</f>
        <v>2021</v>
      </c>
      <c r="C61" s="266"/>
    </row>
    <row r="62" spans="1:3">
      <c r="A62" s="267" t="s">
        <v>108</v>
      </c>
      <c r="B62" s="268"/>
      <c r="C62" s="276" t="s">
        <v>109</v>
      </c>
    </row>
    <row r="63" spans="1:3">
      <c r="A63" s="277" t="s">
        <v>150</v>
      </c>
      <c r="B63" s="278">
        <f>B57</f>
        <v>246685196.07165679</v>
      </c>
      <c r="C63" s="279" t="s">
        <v>151</v>
      </c>
    </row>
    <row r="64" spans="1:3" ht="22.5">
      <c r="A64" s="277" t="s">
        <v>486</v>
      </c>
      <c r="B64" s="278">
        <v>36096327.551763892</v>
      </c>
      <c r="C64" s="279" t="s">
        <v>489</v>
      </c>
    </row>
    <row r="65" spans="1:3" ht="6" customHeight="1">
      <c r="A65" s="270"/>
      <c r="B65" s="278"/>
      <c r="C65" s="294"/>
    </row>
    <row r="66" spans="1:3">
      <c r="A66" s="267" t="s">
        <v>116</v>
      </c>
      <c r="B66" s="278"/>
      <c r="C66" s="276" t="s">
        <v>117</v>
      </c>
    </row>
    <row r="67" spans="1:3" ht="22.5">
      <c r="A67" s="277" t="s">
        <v>487</v>
      </c>
      <c r="B67" s="278">
        <v>5095437.9097415833</v>
      </c>
      <c r="C67" s="279" t="s">
        <v>488</v>
      </c>
    </row>
    <row r="68" spans="1:3" ht="21">
      <c r="A68" s="272" t="s">
        <v>152</v>
      </c>
      <c r="B68" s="281">
        <f>B63+B64-B67</f>
        <v>277686085.71367913</v>
      </c>
      <c r="C68" s="503" t="s">
        <v>153</v>
      </c>
    </row>
    <row r="69" spans="1:3" ht="12.75" customHeight="1"/>
    <row r="70" spans="1:3" s="459" customFormat="1" ht="32.25" customHeight="1">
      <c r="A70" s="776" t="s">
        <v>724</v>
      </c>
      <c r="B70" s="776"/>
      <c r="C70" s="776"/>
    </row>
    <row r="71" spans="1:3" ht="12.95" customHeight="1">
      <c r="A71" s="270" t="s">
        <v>563</v>
      </c>
      <c r="C71" s="454" t="s">
        <v>564</v>
      </c>
    </row>
    <row r="72" spans="1:3" ht="15" customHeight="1">
      <c r="A72" s="265"/>
      <c r="B72" s="295">
        <f>B3</f>
        <v>2021</v>
      </c>
      <c r="C72" s="266"/>
    </row>
    <row r="73" spans="1:3">
      <c r="A73" s="267" t="s">
        <v>108</v>
      </c>
      <c r="B73" s="268"/>
      <c r="C73" s="276" t="s">
        <v>109</v>
      </c>
    </row>
    <row r="74" spans="1:3">
      <c r="A74" s="277" t="s">
        <v>154</v>
      </c>
      <c r="B74" s="278">
        <f>B68</f>
        <v>277686085.71367913</v>
      </c>
      <c r="C74" s="279" t="s">
        <v>155</v>
      </c>
    </row>
    <row r="75" spans="1:3" ht="8.25" customHeight="1">
      <c r="A75" s="280"/>
      <c r="B75" s="278"/>
      <c r="C75" s="271"/>
    </row>
    <row r="76" spans="1:3">
      <c r="A76" s="267" t="s">
        <v>116</v>
      </c>
      <c r="B76" s="278"/>
      <c r="C76" s="269" t="s">
        <v>117</v>
      </c>
    </row>
    <row r="77" spans="1:3">
      <c r="A77" s="277" t="s">
        <v>156</v>
      </c>
      <c r="B77" s="278">
        <f>B11</f>
        <v>242846466.7253089</v>
      </c>
      <c r="C77" s="279" t="s">
        <v>106</v>
      </c>
    </row>
    <row r="78" spans="1:3">
      <c r="A78" s="277" t="s">
        <v>166</v>
      </c>
      <c r="B78" s="278"/>
      <c r="C78" s="279" t="s">
        <v>165</v>
      </c>
    </row>
    <row r="79" spans="1:3">
      <c r="A79" s="270" t="s">
        <v>157</v>
      </c>
      <c r="B79" s="278">
        <v>199601902.82406521</v>
      </c>
      <c r="C79" s="271" t="s">
        <v>158</v>
      </c>
    </row>
    <row r="80" spans="1:3">
      <c r="A80" s="270" t="s">
        <v>159</v>
      </c>
      <c r="B80" s="278">
        <v>40577882.937085412</v>
      </c>
      <c r="C80" s="271" t="s">
        <v>160</v>
      </c>
    </row>
    <row r="81" spans="1:6" ht="22.5">
      <c r="A81" s="270" t="s">
        <v>164</v>
      </c>
      <c r="B81" s="278">
        <v>2666680.9641582659</v>
      </c>
      <c r="C81" s="271" t="s">
        <v>161</v>
      </c>
    </row>
    <row r="82" spans="1:6">
      <c r="A82" s="272" t="s">
        <v>162</v>
      </c>
      <c r="B82" s="281">
        <f>B74-B77</f>
        <v>34839618.98837024</v>
      </c>
      <c r="C82" s="273" t="s">
        <v>163</v>
      </c>
    </row>
    <row r="83" spans="1:6" ht="11.25" customHeight="1"/>
    <row r="84" spans="1:6" s="459" customFormat="1" ht="30" customHeight="1">
      <c r="A84" s="353" t="s">
        <v>725</v>
      </c>
      <c r="B84" s="353"/>
      <c r="C84" s="353"/>
    </row>
    <row r="85" spans="1:6" ht="12.95" customHeight="1">
      <c r="A85" s="270" t="s">
        <v>563</v>
      </c>
      <c r="C85" s="454" t="s">
        <v>564</v>
      </c>
    </row>
    <row r="86" spans="1:6" ht="15.75" customHeight="1">
      <c r="A86" s="265"/>
      <c r="B86" s="295">
        <f>B3</f>
        <v>2021</v>
      </c>
      <c r="C86" s="266"/>
    </row>
    <row r="87" spans="1:6" ht="24" customHeight="1">
      <c r="A87" s="267" t="s">
        <v>167</v>
      </c>
      <c r="B87" s="268"/>
      <c r="C87" s="269" t="s">
        <v>168</v>
      </c>
    </row>
    <row r="88" spans="1:6">
      <c r="A88" s="277" t="s">
        <v>169</v>
      </c>
      <c r="B88" s="278">
        <f>B82</f>
        <v>34839618.98837024</v>
      </c>
      <c r="C88" s="279" t="s">
        <v>170</v>
      </c>
    </row>
    <row r="89" spans="1:6" ht="22.5">
      <c r="A89" s="277" t="s">
        <v>490</v>
      </c>
      <c r="B89" s="278">
        <v>1656080.1946568084</v>
      </c>
      <c r="C89" s="279" t="s">
        <v>492</v>
      </c>
    </row>
    <row r="90" spans="1:6" ht="22.5">
      <c r="A90" s="277" t="s">
        <v>491</v>
      </c>
      <c r="B90" s="278">
        <v>2560582.3016874027</v>
      </c>
      <c r="C90" s="279" t="s">
        <v>493</v>
      </c>
    </row>
    <row r="91" spans="1:6" ht="6" customHeight="1">
      <c r="A91" s="270"/>
      <c r="B91" s="278"/>
      <c r="C91" s="271"/>
    </row>
    <row r="92" spans="1:6">
      <c r="A92" s="267" t="s">
        <v>171</v>
      </c>
      <c r="B92" s="278"/>
      <c r="C92" s="269" t="s">
        <v>172</v>
      </c>
    </row>
    <row r="93" spans="1:6">
      <c r="A93" s="277" t="s">
        <v>121</v>
      </c>
      <c r="B93" s="278">
        <f>B12</f>
        <v>58312840.536943518</v>
      </c>
      <c r="C93" s="279" t="s">
        <v>122</v>
      </c>
    </row>
    <row r="94" spans="1:6">
      <c r="A94" s="277" t="s">
        <v>173</v>
      </c>
      <c r="B94" s="278">
        <f>B13</f>
        <v>6700100.7999999821</v>
      </c>
      <c r="C94" s="279" t="s">
        <v>174</v>
      </c>
    </row>
    <row r="95" spans="1:6" ht="22.5">
      <c r="A95" s="277" t="s">
        <v>175</v>
      </c>
      <c r="B95" s="278">
        <v>-356.53978021977991</v>
      </c>
      <c r="C95" s="279" t="s">
        <v>176</v>
      </c>
    </row>
    <row r="96" spans="1:6" ht="13.5" customHeight="1">
      <c r="A96" s="272" t="s">
        <v>177</v>
      </c>
      <c r="B96" s="281">
        <f>B88+B89-B90-B93-B94-B95</f>
        <v>-31077467.915823635</v>
      </c>
      <c r="C96" s="273" t="s">
        <v>178</v>
      </c>
      <c r="E96" s="495"/>
      <c r="F96" s="504"/>
    </row>
    <row r="97" spans="1:3" ht="25.5" customHeight="1">
      <c r="A97" s="776" t="s">
        <v>726</v>
      </c>
      <c r="B97" s="776"/>
      <c r="C97" s="776"/>
    </row>
    <row r="98" spans="1:3">
      <c r="B98" s="505"/>
      <c r="C98" s="506"/>
    </row>
    <row r="99" spans="1:3" ht="29.25" customHeight="1">
      <c r="A99" s="353" t="s">
        <v>719</v>
      </c>
      <c r="B99" s="492"/>
      <c r="C99" s="492"/>
    </row>
    <row r="100" spans="1:3" ht="13.5" customHeight="1">
      <c r="A100" s="270" t="s">
        <v>563</v>
      </c>
      <c r="C100" s="454" t="s">
        <v>564</v>
      </c>
    </row>
    <row r="101" spans="1:3" ht="18" customHeight="1">
      <c r="A101" s="265"/>
      <c r="B101" s="295">
        <f>B3</f>
        <v>2021</v>
      </c>
      <c r="C101" s="266"/>
    </row>
    <row r="102" spans="1:3">
      <c r="A102" s="267" t="s">
        <v>108</v>
      </c>
      <c r="B102" s="268"/>
      <c r="C102" s="276" t="s">
        <v>109</v>
      </c>
    </row>
    <row r="103" spans="1:3">
      <c r="A103" s="277" t="s">
        <v>112</v>
      </c>
      <c r="B103" s="278">
        <f>B6-B104</f>
        <v>134292408.20558256</v>
      </c>
      <c r="C103" s="279" t="s">
        <v>113</v>
      </c>
    </row>
    <row r="104" spans="1:3" ht="22.5">
      <c r="A104" s="277" t="s">
        <v>183</v>
      </c>
      <c r="B104" s="278">
        <v>5682535.9249165468</v>
      </c>
      <c r="C104" s="279" t="s">
        <v>179</v>
      </c>
    </row>
    <row r="105" spans="1:3">
      <c r="A105" s="280"/>
      <c r="B105" s="278"/>
      <c r="C105" s="271"/>
    </row>
    <row r="106" spans="1:3">
      <c r="A106" s="267" t="s">
        <v>116</v>
      </c>
      <c r="B106" s="278"/>
      <c r="C106" s="269" t="s">
        <v>117</v>
      </c>
    </row>
    <row r="107" spans="1:3">
      <c r="A107" s="277" t="s">
        <v>125</v>
      </c>
      <c r="B107" s="278">
        <f>B14-B108</f>
        <v>68961171.549715191</v>
      </c>
      <c r="C107" s="279" t="s">
        <v>126</v>
      </c>
    </row>
    <row r="108" spans="1:3" ht="22.5">
      <c r="A108" s="277" t="s">
        <v>184</v>
      </c>
      <c r="B108" s="278">
        <v>5232993.539787339</v>
      </c>
      <c r="C108" s="279" t="s">
        <v>180</v>
      </c>
    </row>
    <row r="109" spans="1:3">
      <c r="A109" s="272" t="s">
        <v>181</v>
      </c>
      <c r="B109" s="281">
        <f>B103+B104-B107-B108</f>
        <v>65780779.040996566</v>
      </c>
      <c r="C109" s="273" t="s">
        <v>182</v>
      </c>
    </row>
    <row r="111" spans="1:3" s="459" customFormat="1" ht="30" customHeight="1">
      <c r="A111" s="776" t="s">
        <v>718</v>
      </c>
      <c r="B111" s="776"/>
      <c r="C111" s="776"/>
    </row>
    <row r="112" spans="1:3" ht="13.5" customHeight="1">
      <c r="A112" s="270" t="s">
        <v>563</v>
      </c>
      <c r="C112" s="454" t="s">
        <v>564</v>
      </c>
    </row>
    <row r="113" spans="1:3" ht="18" customHeight="1">
      <c r="A113" s="265"/>
      <c r="B113" s="295">
        <f>B3</f>
        <v>2021</v>
      </c>
      <c r="C113" s="266"/>
    </row>
    <row r="114" spans="1:3">
      <c r="A114" s="267" t="s">
        <v>108</v>
      </c>
      <c r="B114" s="268"/>
      <c r="C114" s="276" t="s">
        <v>109</v>
      </c>
    </row>
    <row r="115" spans="1:3">
      <c r="A115" s="277" t="s">
        <v>185</v>
      </c>
      <c r="B115" s="278">
        <f>B109</f>
        <v>65780779.040996566</v>
      </c>
      <c r="C115" s="279" t="s">
        <v>186</v>
      </c>
    </row>
    <row r="116" spans="1:3" ht="22.5">
      <c r="A116" s="277" t="s">
        <v>187</v>
      </c>
      <c r="B116" s="278">
        <v>1784357.3648355789</v>
      </c>
      <c r="C116" s="279" t="s">
        <v>189</v>
      </c>
    </row>
    <row r="117" spans="1:3" ht="22.5">
      <c r="A117" s="277" t="s">
        <v>494</v>
      </c>
      <c r="B117" s="278">
        <f>B56</f>
        <v>9610529.0306153055</v>
      </c>
      <c r="C117" s="279" t="s">
        <v>499</v>
      </c>
    </row>
    <row r="118" spans="1:3" ht="22.5">
      <c r="A118" s="277" t="s">
        <v>495</v>
      </c>
      <c r="B118" s="278">
        <f>B67</f>
        <v>5095437.9097415833</v>
      </c>
      <c r="C118" s="279" t="s">
        <v>500</v>
      </c>
    </row>
    <row r="119" spans="1:3" ht="9" customHeight="1">
      <c r="A119" s="280"/>
      <c r="B119" s="278"/>
      <c r="C119" s="271"/>
    </row>
    <row r="120" spans="1:3">
      <c r="A120" s="267" t="s">
        <v>116</v>
      </c>
      <c r="B120" s="278"/>
      <c r="C120" s="269" t="s">
        <v>117</v>
      </c>
    </row>
    <row r="121" spans="1:3" ht="22.5">
      <c r="A121" s="277" t="s">
        <v>188</v>
      </c>
      <c r="B121" s="278">
        <v>15688156.70214292</v>
      </c>
      <c r="C121" s="279" t="s">
        <v>190</v>
      </c>
    </row>
    <row r="122" spans="1:3" ht="22.5">
      <c r="A122" s="277" t="s">
        <v>496</v>
      </c>
      <c r="B122" s="278">
        <f>B53</f>
        <v>313296.91713210702</v>
      </c>
      <c r="C122" s="279" t="s">
        <v>484</v>
      </c>
    </row>
    <row r="123" spans="1:3" ht="22.5">
      <c r="A123" s="277" t="s">
        <v>497</v>
      </c>
      <c r="B123" s="278">
        <f>B64</f>
        <v>36096327.551763892</v>
      </c>
      <c r="C123" s="279" t="s">
        <v>489</v>
      </c>
    </row>
    <row r="124" spans="1:3" ht="29.25" customHeight="1">
      <c r="A124" s="272" t="s">
        <v>498</v>
      </c>
      <c r="B124" s="281">
        <f>B115+B116+B117+B118-B121-B122-B123</f>
        <v>30173322.175150096</v>
      </c>
      <c r="C124" s="273" t="s">
        <v>501</v>
      </c>
    </row>
    <row r="126" spans="1:3" ht="33" customHeight="1">
      <c r="A126" s="776" t="s">
        <v>727</v>
      </c>
      <c r="B126" s="776"/>
      <c r="C126" s="776"/>
    </row>
    <row r="127" spans="1:3" ht="13.5" customHeight="1">
      <c r="A127" s="270" t="s">
        <v>563</v>
      </c>
      <c r="C127" s="454" t="s">
        <v>564</v>
      </c>
    </row>
    <row r="128" spans="1:3" ht="18" customHeight="1">
      <c r="A128" s="265"/>
      <c r="B128" s="295">
        <f>B3</f>
        <v>2021</v>
      </c>
      <c r="C128" s="266"/>
    </row>
    <row r="129" spans="1:3" ht="30" customHeight="1">
      <c r="A129" s="267" t="s">
        <v>167</v>
      </c>
      <c r="B129" s="268"/>
      <c r="C129" s="269" t="s">
        <v>168</v>
      </c>
    </row>
    <row r="130" spans="1:3" ht="25.5" customHeight="1">
      <c r="A130" s="277" t="s">
        <v>502</v>
      </c>
      <c r="B130" s="278">
        <f>B124</f>
        <v>30173322.175150096</v>
      </c>
      <c r="C130" s="279" t="s">
        <v>503</v>
      </c>
    </row>
    <row r="131" spans="1:3">
      <c r="A131" s="277" t="s">
        <v>191</v>
      </c>
      <c r="B131" s="278">
        <f>B90</f>
        <v>2560582.3016874027</v>
      </c>
      <c r="C131" s="279" t="s">
        <v>192</v>
      </c>
    </row>
    <row r="132" spans="1:3">
      <c r="A132" s="277" t="s">
        <v>193</v>
      </c>
      <c r="B132" s="278">
        <f>B89</f>
        <v>1656080.1946568084</v>
      </c>
      <c r="C132" s="279" t="s">
        <v>194</v>
      </c>
    </row>
    <row r="133" spans="1:3" ht="6" customHeight="1">
      <c r="A133" s="280"/>
      <c r="B133" s="278"/>
      <c r="C133" s="271"/>
    </row>
    <row r="134" spans="1:3">
      <c r="A134" s="267" t="s">
        <v>171</v>
      </c>
      <c r="B134" s="354"/>
      <c r="C134" s="269" t="s">
        <v>172</v>
      </c>
    </row>
    <row r="135" spans="1:3" ht="22.5">
      <c r="A135" s="277" t="s">
        <v>175</v>
      </c>
      <c r="B135" s="278">
        <f>-B95</f>
        <v>356.53978021977991</v>
      </c>
      <c r="C135" s="279" t="s">
        <v>176</v>
      </c>
    </row>
    <row r="136" spans="1:3" ht="18.75" customHeight="1">
      <c r="A136" s="272" t="s">
        <v>195</v>
      </c>
      <c r="B136" s="281">
        <f>B130+B131-B132-B135</f>
        <v>31077467.742400475</v>
      </c>
      <c r="C136" s="273" t="s">
        <v>178</v>
      </c>
    </row>
    <row r="137" spans="1:3">
      <c r="A137" s="267"/>
      <c r="B137" s="491"/>
      <c r="C137" s="276"/>
    </row>
    <row r="138" spans="1:3">
      <c r="B138" s="504"/>
    </row>
  </sheetData>
  <mergeCells count="7">
    <mergeCell ref="A126:C126"/>
    <mergeCell ref="A1:C1"/>
    <mergeCell ref="A111:C111"/>
    <mergeCell ref="A59:C59"/>
    <mergeCell ref="A70:C70"/>
    <mergeCell ref="A45:C45"/>
    <mergeCell ref="A97:C97"/>
  </mergeCells>
  <printOptions horizontalCentered="1"/>
  <pageMargins left="0.51181102362204722" right="0.51181102362204722" top="0.51181102362204722" bottom="0.51181102362204722" header="0.31496062992125984" footer="0.31496062992125984"/>
  <pageSetup paperSize="9" fitToHeight="0" orientation="portrait" r:id="rId1"/>
  <rowBreaks count="2" manualBreakCount="2">
    <brk id="44" max="16383" man="1"/>
    <brk id="9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2:G12"/>
  <sheetViews>
    <sheetView tabSelected="1" view="pageBreakPreview" zoomScale="50" zoomScaleNormal="100" zoomScaleSheetLayoutView="50" zoomScalePageLayoutView="70" workbookViewId="0">
      <selection activeCell="A5" sqref="A5:I6"/>
    </sheetView>
  </sheetViews>
  <sheetFormatPr defaultRowHeight="15"/>
  <cols>
    <col min="1" max="1" width="16" style="18" customWidth="1"/>
    <col min="2" max="2" width="7.42578125" style="18" customWidth="1"/>
    <col min="3" max="3" width="8.7109375" style="18" customWidth="1"/>
    <col min="4" max="4" width="11.42578125" style="18" customWidth="1"/>
    <col min="5" max="5" width="18.7109375" style="18" customWidth="1"/>
    <col min="6" max="6" width="9.140625" style="18"/>
    <col min="7" max="7" width="15" style="18" customWidth="1"/>
    <col min="8" max="8" width="12.140625" customWidth="1"/>
    <col min="9" max="9" width="11.7109375" customWidth="1"/>
  </cols>
  <sheetData>
    <row r="12" spans="1:1">
      <c r="A12" s="21"/>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86C3-AD1C-4B1F-999D-296487D69088}">
  <sheetPr>
    <tabColor rgb="FFFFC000"/>
  </sheetPr>
  <dimension ref="A1:I90"/>
  <sheetViews>
    <sheetView tabSelected="1" view="pageBreakPreview" topLeftCell="A37" zoomScale="115" zoomScaleNormal="100" zoomScaleSheetLayoutView="115" workbookViewId="0">
      <selection activeCell="A5" sqref="A5:I6"/>
    </sheetView>
  </sheetViews>
  <sheetFormatPr defaultColWidth="9.140625" defaultRowHeight="15"/>
  <cols>
    <col min="1" max="1" width="28" style="18" customWidth="1"/>
    <col min="2" max="2" width="12.42578125" style="18" customWidth="1"/>
    <col min="3" max="3" width="10.85546875" style="18" customWidth="1"/>
    <col min="4" max="4" width="14.42578125" style="18" customWidth="1"/>
    <col min="5" max="5" width="16.7109375" style="18" customWidth="1"/>
    <col min="6" max="6" width="12" style="18" customWidth="1"/>
    <col min="7" max="7" width="11.28515625" style="18" customWidth="1"/>
    <col min="8" max="8" width="32.28515625" style="164" customWidth="1"/>
    <col min="9" max="9" width="14.140625" bestFit="1" customWidth="1"/>
  </cols>
  <sheetData>
    <row r="1" spans="1:9" ht="28.5" customHeight="1">
      <c r="A1" s="776" t="s">
        <v>728</v>
      </c>
      <c r="B1" s="776"/>
      <c r="C1" s="776"/>
      <c r="D1" s="353"/>
      <c r="E1" s="353"/>
      <c r="F1" s="353"/>
      <c r="G1" s="353"/>
      <c r="H1" s="353"/>
    </row>
    <row r="2" spans="1:9" ht="18.75">
      <c r="A2" s="288">
        <v>2021</v>
      </c>
      <c r="B2" s="108"/>
      <c r="C2" s="108"/>
      <c r="D2" s="108"/>
      <c r="E2" s="108"/>
      <c r="F2" s="108"/>
      <c r="G2" s="108"/>
    </row>
    <row r="3" spans="1:9" s="166" customFormat="1" ht="12.75">
      <c r="A3" s="778" t="s">
        <v>563</v>
      </c>
      <c r="B3" s="778"/>
      <c r="C3" s="778"/>
      <c r="D3" s="283"/>
      <c r="E3" s="283"/>
      <c r="F3" s="283"/>
      <c r="G3" s="777" t="s">
        <v>564</v>
      </c>
      <c r="H3" s="777"/>
      <c r="I3" s="167"/>
    </row>
    <row r="4" spans="1:9" ht="89.25" customHeight="1">
      <c r="A4" s="285"/>
      <c r="B4" s="688" t="s">
        <v>758</v>
      </c>
      <c r="C4" s="688" t="s">
        <v>759</v>
      </c>
      <c r="D4" s="688" t="s">
        <v>760</v>
      </c>
      <c r="E4" s="688" t="s">
        <v>761</v>
      </c>
      <c r="F4" s="688" t="s">
        <v>762</v>
      </c>
      <c r="G4" s="701" t="s">
        <v>763</v>
      </c>
      <c r="H4" s="286"/>
    </row>
    <row r="5" spans="1:9">
      <c r="A5" s="619" t="s">
        <v>108</v>
      </c>
      <c r="B5" s="620"/>
      <c r="C5" s="621"/>
      <c r="D5" s="621"/>
      <c r="E5" s="621"/>
      <c r="F5" s="621"/>
      <c r="G5" s="622"/>
      <c r="H5" s="623" t="s">
        <v>109</v>
      </c>
    </row>
    <row r="6" spans="1:9">
      <c r="A6" s="458" t="s">
        <v>207</v>
      </c>
      <c r="B6" s="557">
        <v>279318880.09097689</v>
      </c>
      <c r="C6" s="558">
        <v>10258615.766566519</v>
      </c>
      <c r="D6" s="558">
        <v>27580941.537085406</v>
      </c>
      <c r="E6" s="558">
        <v>3353386.16</v>
      </c>
      <c r="F6" s="558">
        <v>58491522.439595692</v>
      </c>
      <c r="G6" s="624">
        <f>SUM(B6:F6)</f>
        <v>379003345.99422455</v>
      </c>
      <c r="H6" s="625" t="s">
        <v>111</v>
      </c>
    </row>
    <row r="7" spans="1:9" ht="9" customHeight="1">
      <c r="A7" s="458"/>
      <c r="B7" s="557"/>
      <c r="C7" s="558"/>
      <c r="D7" s="558"/>
      <c r="E7" s="558"/>
      <c r="F7" s="558"/>
      <c r="G7" s="624"/>
      <c r="H7" s="625"/>
    </row>
    <row r="8" spans="1:9">
      <c r="A8" s="626" t="s">
        <v>116</v>
      </c>
      <c r="B8" s="627"/>
      <c r="C8" s="628"/>
      <c r="D8" s="628"/>
      <c r="E8" s="628"/>
      <c r="F8" s="628"/>
      <c r="G8" s="629"/>
      <c r="H8" s="630" t="s">
        <v>117</v>
      </c>
    </row>
    <row r="9" spans="1:9">
      <c r="A9" s="458" t="s">
        <v>118</v>
      </c>
      <c r="B9" s="557">
        <v>138299214.82905236</v>
      </c>
      <c r="C9" s="558">
        <v>3406110.153008481</v>
      </c>
      <c r="D9" s="558">
        <v>7497179.901662048</v>
      </c>
      <c r="E9" s="558">
        <v>1696847.1600000001</v>
      </c>
      <c r="F9" s="558">
        <v>20256520.702668987</v>
      </c>
      <c r="G9" s="624">
        <f>SUM(B9:F9)</f>
        <v>171155872.74639189</v>
      </c>
      <c r="H9" s="625" t="s">
        <v>119</v>
      </c>
    </row>
    <row r="10" spans="1:9" ht="22.5">
      <c r="A10" s="631" t="s">
        <v>608</v>
      </c>
      <c r="B10" s="632">
        <f>B6-B9</f>
        <v>141019665.26192454</v>
      </c>
      <c r="C10" s="633">
        <f>C6-C9</f>
        <v>6852505.6135580372</v>
      </c>
      <c r="D10" s="633">
        <f>D6-D9</f>
        <v>20083761.635423359</v>
      </c>
      <c r="E10" s="633">
        <f>E6-E9</f>
        <v>1656539</v>
      </c>
      <c r="F10" s="633">
        <f>F6-F9</f>
        <v>38235001.736926705</v>
      </c>
      <c r="G10" s="575">
        <f>SUM(A10:F10)</f>
        <v>207847473.24783263</v>
      </c>
      <c r="H10" s="634" t="s">
        <v>607</v>
      </c>
      <c r="I10" s="177"/>
    </row>
    <row r="12" spans="1:9" ht="26.25" customHeight="1">
      <c r="A12" s="776" t="s">
        <v>729</v>
      </c>
      <c r="B12" s="776"/>
      <c r="C12" s="776"/>
      <c r="D12" s="353"/>
      <c r="E12" s="353"/>
      <c r="F12" s="353"/>
      <c r="G12" s="353"/>
    </row>
    <row r="13" spans="1:9" ht="18.75">
      <c r="A13" s="288">
        <v>2021</v>
      </c>
      <c r="B13" s="108"/>
      <c r="C13" s="108"/>
      <c r="D13" s="108"/>
      <c r="E13" s="108"/>
      <c r="F13" s="108"/>
      <c r="G13" s="108"/>
    </row>
    <row r="14" spans="1:9" s="174" customFormat="1" ht="15.75" customHeight="1">
      <c r="A14" s="778" t="s">
        <v>563</v>
      </c>
      <c r="B14" s="778"/>
      <c r="C14" s="778"/>
      <c r="D14" s="283"/>
      <c r="E14" s="283"/>
      <c r="F14" s="283"/>
      <c r="G14" s="777" t="s">
        <v>564</v>
      </c>
      <c r="H14" s="777"/>
      <c r="I14" s="175"/>
    </row>
    <row r="15" spans="1:9" ht="90.75" customHeight="1">
      <c r="A15" s="285"/>
      <c r="B15" s="688" t="s">
        <v>758</v>
      </c>
      <c r="C15" s="688" t="s">
        <v>759</v>
      </c>
      <c r="D15" s="688" t="s">
        <v>760</v>
      </c>
      <c r="E15" s="688" t="s">
        <v>764</v>
      </c>
      <c r="F15" s="688" t="s">
        <v>762</v>
      </c>
      <c r="G15" s="701" t="s">
        <v>763</v>
      </c>
      <c r="H15" s="286"/>
    </row>
    <row r="16" spans="1:9">
      <c r="A16" s="619" t="s">
        <v>108</v>
      </c>
      <c r="B16" s="620"/>
      <c r="C16" s="621"/>
      <c r="D16" s="621"/>
      <c r="E16" s="621"/>
      <c r="F16" s="621"/>
      <c r="G16" s="622"/>
      <c r="H16" s="623" t="s">
        <v>208</v>
      </c>
    </row>
    <row r="17" spans="1:9">
      <c r="A17" s="458" t="s">
        <v>218</v>
      </c>
      <c r="B17" s="557">
        <f>B10</f>
        <v>141019665.26192454</v>
      </c>
      <c r="C17" s="558">
        <f>C10</f>
        <v>6852505.6135580372</v>
      </c>
      <c r="D17" s="558">
        <f>D10</f>
        <v>20083761.635423359</v>
      </c>
      <c r="E17" s="558">
        <f>E10</f>
        <v>1656539</v>
      </c>
      <c r="F17" s="558">
        <f>F10</f>
        <v>38235001.736926705</v>
      </c>
      <c r="G17" s="624">
        <f>SUM(B17:F17)</f>
        <v>207847473.24783263</v>
      </c>
      <c r="H17" s="625" t="s">
        <v>209</v>
      </c>
    </row>
    <row r="18" spans="1:9" ht="10.5" customHeight="1">
      <c r="A18" s="458"/>
      <c r="B18" s="557"/>
      <c r="C18" s="558"/>
      <c r="D18" s="558"/>
      <c r="E18" s="558"/>
      <c r="F18" s="558"/>
      <c r="G18" s="624"/>
      <c r="H18" s="625"/>
    </row>
    <row r="19" spans="1:9">
      <c r="A19" s="626" t="s">
        <v>116</v>
      </c>
      <c r="B19" s="627"/>
      <c r="C19" s="628"/>
      <c r="D19" s="628"/>
      <c r="E19" s="628"/>
      <c r="F19" s="628"/>
      <c r="G19" s="629"/>
      <c r="H19" s="630" t="s">
        <v>117</v>
      </c>
    </row>
    <row r="20" spans="1:9">
      <c r="A20" s="458" t="s">
        <v>130</v>
      </c>
      <c r="B20" s="557">
        <v>68962511.837886006</v>
      </c>
      <c r="C20" s="558">
        <v>3320310.8008567882</v>
      </c>
      <c r="D20" s="558">
        <v>19071121.497383405</v>
      </c>
      <c r="E20" s="558">
        <v>674853.06917473511</v>
      </c>
      <c r="F20" s="628"/>
      <c r="G20" s="624">
        <f>SUM(B20:F20)</f>
        <v>92028797.205300927</v>
      </c>
      <c r="H20" s="625" t="s">
        <v>131</v>
      </c>
    </row>
    <row r="21" spans="1:9">
      <c r="A21" s="458" t="s">
        <v>216</v>
      </c>
      <c r="B21" s="557">
        <v>525647.90000000014</v>
      </c>
      <c r="C21" s="558"/>
      <c r="D21" s="628"/>
      <c r="E21" s="558"/>
      <c r="F21" s="558">
        <v>1299826.4000000001</v>
      </c>
      <c r="G21" s="624">
        <f>SUM(B21:F21)</f>
        <v>1825474.3000000003</v>
      </c>
      <c r="H21" s="625" t="s">
        <v>210</v>
      </c>
    </row>
    <row r="22" spans="1:9">
      <c r="A22" s="458" t="s">
        <v>217</v>
      </c>
      <c r="B22" s="557">
        <v>81250.7</v>
      </c>
      <c r="C22" s="628"/>
      <c r="D22" s="628"/>
      <c r="E22" s="628"/>
      <c r="F22" s="628"/>
      <c r="G22" s="624">
        <f>SUM(B22:F22)</f>
        <v>81250.7</v>
      </c>
      <c r="H22" s="625" t="s">
        <v>211</v>
      </c>
    </row>
    <row r="23" spans="1:9" ht="5.25" customHeight="1">
      <c r="A23" s="458"/>
      <c r="B23" s="557"/>
      <c r="C23" s="628"/>
      <c r="D23" s="628"/>
      <c r="E23" s="628"/>
      <c r="F23" s="628"/>
      <c r="G23" s="624"/>
      <c r="H23" s="625"/>
    </row>
    <row r="24" spans="1:9" ht="18.75" customHeight="1">
      <c r="A24" s="626" t="s">
        <v>212</v>
      </c>
      <c r="B24" s="635">
        <f>B17-B20-B21+B22</f>
        <v>71612756.224038526</v>
      </c>
      <c r="C24" s="636">
        <f>C17-C20-C21+C22</f>
        <v>3532194.812701249</v>
      </c>
      <c r="D24" s="636">
        <f>D17-D20-D21+D22</f>
        <v>1012640.138039954</v>
      </c>
      <c r="E24" s="636">
        <f>E17-E20-E21+E22</f>
        <v>981685.93082526489</v>
      </c>
      <c r="F24" s="636">
        <f>'4.1.Cont productie pe AE'!E49</f>
        <v>12123596.970242649</v>
      </c>
      <c r="G24" s="624">
        <f>SUM(B24:F24)</f>
        <v>89262874.075847656</v>
      </c>
      <c r="H24" s="630" t="s">
        <v>213</v>
      </c>
      <c r="I24" s="4"/>
    </row>
    <row r="25" spans="1:9">
      <c r="A25" s="631" t="s">
        <v>214</v>
      </c>
      <c r="B25" s="637"/>
      <c r="C25" s="638"/>
      <c r="D25" s="638"/>
      <c r="E25" s="638"/>
      <c r="F25" s="633">
        <f>F17-F20-F21+F22-F24</f>
        <v>24811578.366684057</v>
      </c>
      <c r="G25" s="575">
        <f>SUM(B25:F25)</f>
        <v>24811578.366684057</v>
      </c>
      <c r="H25" s="634" t="s">
        <v>215</v>
      </c>
      <c r="I25" s="176"/>
    </row>
    <row r="26" spans="1:9" ht="28.5" customHeight="1">
      <c r="A26" s="779" t="s">
        <v>730</v>
      </c>
      <c r="B26" s="779"/>
      <c r="C26" s="779"/>
      <c r="D26" s="779"/>
      <c r="E26" s="779"/>
      <c r="F26" s="779"/>
      <c r="G26" s="779"/>
    </row>
    <row r="27" spans="1:9" ht="15" customHeight="1">
      <c r="A27" s="288">
        <v>2021</v>
      </c>
      <c r="B27" s="108"/>
      <c r="C27" s="108"/>
      <c r="D27" s="108"/>
      <c r="E27" s="108"/>
      <c r="F27" s="108"/>
      <c r="G27" s="108"/>
    </row>
    <row r="28" spans="1:9" s="174" customFormat="1" ht="12" customHeight="1">
      <c r="A28" s="778" t="s">
        <v>563</v>
      </c>
      <c r="B28" s="778"/>
      <c r="C28" s="778"/>
      <c r="D28" s="283"/>
      <c r="E28" s="283"/>
      <c r="F28" s="283"/>
      <c r="G28" s="777" t="s">
        <v>564</v>
      </c>
      <c r="H28" s="777"/>
      <c r="I28" s="175"/>
    </row>
    <row r="29" spans="1:9" s="145" customFormat="1" ht="79.5" customHeight="1">
      <c r="A29" s="702"/>
      <c r="B29" s="688" t="s">
        <v>758</v>
      </c>
      <c r="C29" s="688" t="s">
        <v>759</v>
      </c>
      <c r="D29" s="688" t="s">
        <v>760</v>
      </c>
      <c r="E29" s="688" t="s">
        <v>761</v>
      </c>
      <c r="F29" s="688" t="s">
        <v>762</v>
      </c>
      <c r="G29" s="701" t="s">
        <v>763</v>
      </c>
      <c r="H29" s="289"/>
    </row>
    <row r="30" spans="1:9">
      <c r="A30" s="619" t="s">
        <v>108</v>
      </c>
      <c r="B30" s="639"/>
      <c r="C30" s="640"/>
      <c r="D30" s="640"/>
      <c r="E30" s="640"/>
      <c r="F30" s="640"/>
      <c r="G30" s="641"/>
      <c r="H30" s="623" t="s">
        <v>109</v>
      </c>
    </row>
    <row r="31" spans="1:9">
      <c r="A31" s="458" t="s">
        <v>219</v>
      </c>
      <c r="B31" s="557">
        <f>B24</f>
        <v>71612756.224038526</v>
      </c>
      <c r="C31" s="558">
        <f>C24</f>
        <v>3532194.812701249</v>
      </c>
      <c r="D31" s="558">
        <f>D24</f>
        <v>1012640.138039954</v>
      </c>
      <c r="E31" s="558">
        <f>E24</f>
        <v>981685.93082526489</v>
      </c>
      <c r="F31" s="558">
        <f>F24</f>
        <v>12123596.970242649</v>
      </c>
      <c r="G31" s="624">
        <f t="shared" ref="G31:G36" si="0">SUM(B31:F31)</f>
        <v>89262874.075847656</v>
      </c>
      <c r="H31" s="625" t="s">
        <v>220</v>
      </c>
    </row>
    <row r="32" spans="1:9">
      <c r="A32" s="458" t="s">
        <v>221</v>
      </c>
      <c r="B32" s="627"/>
      <c r="C32" s="628"/>
      <c r="D32" s="628"/>
      <c r="E32" s="628"/>
      <c r="F32" s="558">
        <f>F25</f>
        <v>24811578.366684057</v>
      </c>
      <c r="G32" s="624">
        <f t="shared" si="0"/>
        <v>24811578.366684057</v>
      </c>
      <c r="H32" s="625" t="s">
        <v>222</v>
      </c>
    </row>
    <row r="33" spans="1:9" ht="23.25">
      <c r="A33" s="458" t="s">
        <v>481</v>
      </c>
      <c r="B33" s="627"/>
      <c r="C33" s="628"/>
      <c r="D33" s="628"/>
      <c r="E33" s="628"/>
      <c r="F33" s="558">
        <f>'2.1.Conturi consolidate'!B50</f>
        <v>105932596.54260828</v>
      </c>
      <c r="G33" s="624">
        <f t="shared" si="0"/>
        <v>105932596.54260828</v>
      </c>
      <c r="H33" s="625" t="s">
        <v>504</v>
      </c>
    </row>
    <row r="34" spans="1:9">
      <c r="A34" s="458" t="s">
        <v>132</v>
      </c>
      <c r="B34" s="627"/>
      <c r="C34" s="628"/>
      <c r="D34" s="558">
        <f>'2.1.Conturi consolidate'!B51</f>
        <v>37454564.5</v>
      </c>
      <c r="E34" s="628"/>
      <c r="F34" s="628"/>
      <c r="G34" s="624">
        <f t="shared" si="0"/>
        <v>37454564.5</v>
      </c>
      <c r="H34" s="625" t="s">
        <v>133</v>
      </c>
    </row>
    <row r="35" spans="1:9">
      <c r="A35" s="458" t="s">
        <v>137</v>
      </c>
      <c r="B35" s="627"/>
      <c r="C35" s="628"/>
      <c r="D35" s="558">
        <f>'2.1.Conturi consolidate'!B52</f>
        <v>1479185.3</v>
      </c>
      <c r="E35" s="628"/>
      <c r="F35" s="628"/>
      <c r="G35" s="624">
        <f t="shared" si="0"/>
        <v>1479185.3</v>
      </c>
      <c r="H35" s="625" t="s">
        <v>138</v>
      </c>
    </row>
    <row r="36" spans="1:9">
      <c r="A36" s="458" t="s">
        <v>223</v>
      </c>
      <c r="B36" s="557">
        <v>780552.27853289491</v>
      </c>
      <c r="C36" s="558">
        <v>9148512.8638453688</v>
      </c>
      <c r="D36" s="558">
        <v>486723.00000000006</v>
      </c>
      <c r="E36" s="558">
        <v>14391.703779767449</v>
      </c>
      <c r="F36" s="558">
        <v>8755781.9164814875</v>
      </c>
      <c r="G36" s="624">
        <f t="shared" si="0"/>
        <v>19185961.762639519</v>
      </c>
      <c r="H36" s="625" t="s">
        <v>224</v>
      </c>
      <c r="I36" s="176"/>
    </row>
    <row r="37" spans="1:9">
      <c r="A37" s="626" t="s">
        <v>116</v>
      </c>
      <c r="B37" s="627"/>
      <c r="C37" s="628"/>
      <c r="D37" s="628"/>
      <c r="E37" s="628"/>
      <c r="F37" s="628"/>
      <c r="G37" s="629"/>
      <c r="H37" s="630" t="s">
        <v>117</v>
      </c>
      <c r="I37" s="176"/>
    </row>
    <row r="38" spans="1:9" ht="23.25">
      <c r="A38" s="458" t="s">
        <v>226</v>
      </c>
      <c r="B38" s="557">
        <v>20910746.694685441</v>
      </c>
      <c r="C38" s="558">
        <v>3917668.7763068033</v>
      </c>
      <c r="D38" s="558">
        <v>1945333.9000000004</v>
      </c>
      <c r="E38" s="558">
        <v>1120.05301379599</v>
      </c>
      <c r="F38" s="558">
        <v>1708324.6884430037</v>
      </c>
      <c r="G38" s="624">
        <f>SUM(B38:F38)</f>
        <v>28483194.112449046</v>
      </c>
      <c r="H38" s="625" t="s">
        <v>225</v>
      </c>
      <c r="I38" s="176"/>
    </row>
    <row r="39" spans="1:9" ht="23.25">
      <c r="A39" s="631" t="s">
        <v>526</v>
      </c>
      <c r="B39" s="632">
        <f>B31+B32+B33+B34-B35+B36-B38</f>
        <v>51482561.807885975</v>
      </c>
      <c r="C39" s="633">
        <f>C31+C32+C33+C34-C35+C36-C38</f>
        <v>8763038.9002398141</v>
      </c>
      <c r="D39" s="633">
        <f>D31+D32+D33+D34-D35+D36-D38</f>
        <v>35529408.438039958</v>
      </c>
      <c r="E39" s="633">
        <f>E31+E32+E33+E34-E35+E36-E38</f>
        <v>994957.58159123641</v>
      </c>
      <c r="F39" s="633">
        <f>F31+F32+F33+F34-F35+F36-F38</f>
        <v>149915229.10757348</v>
      </c>
      <c r="G39" s="575">
        <f>SUM(B39:F39)</f>
        <v>246685195.83533046</v>
      </c>
      <c r="H39" s="437" t="s">
        <v>525</v>
      </c>
      <c r="I39" s="178"/>
    </row>
    <row r="40" spans="1:9" ht="15.75" customHeight="1">
      <c r="I40" s="177"/>
    </row>
    <row r="41" spans="1:9" ht="30" customHeight="1">
      <c r="A41" s="779" t="s">
        <v>886</v>
      </c>
      <c r="B41" s="779"/>
      <c r="C41" s="779"/>
      <c r="D41" s="779"/>
      <c r="E41" s="779"/>
      <c r="F41" s="779"/>
      <c r="G41" s="779"/>
      <c r="I41" s="176"/>
    </row>
    <row r="42" spans="1:9" ht="13.5" customHeight="1">
      <c r="A42" s="288">
        <v>2021</v>
      </c>
      <c r="B42" s="179"/>
      <c r="C42" s="179"/>
      <c r="D42" s="179"/>
      <c r="E42" s="179"/>
      <c r="F42" s="179"/>
      <c r="G42" s="179"/>
      <c r="I42" s="176"/>
    </row>
    <row r="43" spans="1:9" s="174" customFormat="1" ht="14.25" customHeight="1">
      <c r="A43" s="778" t="s">
        <v>563</v>
      </c>
      <c r="B43" s="778"/>
      <c r="C43" s="778"/>
      <c r="D43" s="283"/>
      <c r="E43" s="283"/>
      <c r="F43" s="283"/>
      <c r="G43" s="777" t="s">
        <v>564</v>
      </c>
      <c r="H43" s="777"/>
      <c r="I43" s="175"/>
    </row>
    <row r="44" spans="1:9" ht="79.5" customHeight="1">
      <c r="A44" s="285"/>
      <c r="B44" s="688" t="s">
        <v>758</v>
      </c>
      <c r="C44" s="688" t="s">
        <v>759</v>
      </c>
      <c r="D44" s="688" t="s">
        <v>760</v>
      </c>
      <c r="E44" s="703" t="s">
        <v>761</v>
      </c>
      <c r="F44" s="687" t="s">
        <v>762</v>
      </c>
      <c r="G44" s="701" t="s">
        <v>763</v>
      </c>
      <c r="H44" s="290"/>
    </row>
    <row r="45" spans="1:9">
      <c r="A45" s="642" t="s">
        <v>108</v>
      </c>
      <c r="B45" s="620"/>
      <c r="C45" s="621"/>
      <c r="D45" s="621"/>
      <c r="E45" s="643"/>
      <c r="F45" s="283"/>
      <c r="G45" s="622"/>
      <c r="H45" s="644" t="s">
        <v>109</v>
      </c>
    </row>
    <row r="46" spans="1:9">
      <c r="A46" s="458" t="s">
        <v>527</v>
      </c>
      <c r="B46" s="557">
        <f>B39</f>
        <v>51482561.807885975</v>
      </c>
      <c r="C46" s="558">
        <f>C39</f>
        <v>8763038.9002398141</v>
      </c>
      <c r="D46" s="558">
        <f>D39</f>
        <v>35529408.438039958</v>
      </c>
      <c r="E46" s="645">
        <f>E39</f>
        <v>994957.58159123641</v>
      </c>
      <c r="F46" s="645">
        <f>F39</f>
        <v>149915229.10757348</v>
      </c>
      <c r="G46" s="624">
        <f>SUM(B46:F46)</f>
        <v>246685195.83533046</v>
      </c>
      <c r="H46" s="646" t="s">
        <v>528</v>
      </c>
    </row>
    <row r="47" spans="1:9">
      <c r="A47" s="458" t="s">
        <v>227</v>
      </c>
      <c r="B47" s="557">
        <v>6693277.6007450391</v>
      </c>
      <c r="C47" s="558">
        <v>1856217.0227646127</v>
      </c>
      <c r="D47" s="558">
        <v>67868210.035552382</v>
      </c>
      <c r="E47" s="645">
        <v>4709392.9430467905</v>
      </c>
      <c r="F47" s="645">
        <v>56593563.53812553</v>
      </c>
      <c r="G47" s="624">
        <f>SUM(B47:F47)</f>
        <v>137720661.14023435</v>
      </c>
      <c r="H47" s="646" t="s">
        <v>229</v>
      </c>
    </row>
    <row r="48" spans="1:9">
      <c r="A48" s="384" t="s">
        <v>116</v>
      </c>
      <c r="B48" s="627"/>
      <c r="C48" s="628"/>
      <c r="D48" s="628"/>
      <c r="E48" s="645"/>
      <c r="F48" s="645"/>
      <c r="G48" s="629"/>
      <c r="H48" s="647" t="s">
        <v>117</v>
      </c>
    </row>
    <row r="49" spans="1:9">
      <c r="A49" s="458" t="s">
        <v>230</v>
      </c>
      <c r="B49" s="557">
        <v>9222364.1777095497</v>
      </c>
      <c r="C49" s="558">
        <v>2284832.0467615421</v>
      </c>
      <c r="D49" s="558">
        <v>60313872.095708072</v>
      </c>
      <c r="E49" s="645">
        <v>637812.30725611607</v>
      </c>
      <c r="F49" s="645">
        <v>34260890.565258145</v>
      </c>
      <c r="G49" s="624">
        <f>SUM(B49:F49)</f>
        <v>106719771.19269343</v>
      </c>
      <c r="H49" s="646" t="s">
        <v>387</v>
      </c>
    </row>
    <row r="50" spans="1:9" ht="16.5" customHeight="1">
      <c r="A50" s="390" t="s">
        <v>512</v>
      </c>
      <c r="B50" s="632">
        <f>B46+B47-B49</f>
        <v>48953475.230921462</v>
      </c>
      <c r="C50" s="633">
        <f>C46+C47-C49</f>
        <v>8334423.8762428835</v>
      </c>
      <c r="D50" s="633">
        <f>D46+D47-D49</f>
        <v>43083746.377884269</v>
      </c>
      <c r="E50" s="648">
        <f>E46+E47-E49</f>
        <v>5066538.2173819114</v>
      </c>
      <c r="F50" s="648">
        <f>F46+F47-F49</f>
        <v>172247902.08044088</v>
      </c>
      <c r="G50" s="575">
        <f>SUM(B50:F50)</f>
        <v>277686085.78287143</v>
      </c>
      <c r="H50" s="394" t="s">
        <v>228</v>
      </c>
    </row>
    <row r="51" spans="1:9">
      <c r="A51" s="173"/>
      <c r="B51" s="172"/>
      <c r="C51" s="171"/>
      <c r="D51" s="171"/>
      <c r="E51" s="171"/>
      <c r="F51" s="171"/>
      <c r="G51" s="170"/>
      <c r="H51" s="169"/>
    </row>
    <row r="53" spans="1:9" s="166" customFormat="1" ht="12.75">
      <c r="H53" s="168"/>
      <c r="I53" s="167"/>
    </row>
    <row r="67" spans="8:9" s="166" customFormat="1" ht="12.75">
      <c r="H67" s="168"/>
      <c r="I67" s="167"/>
    </row>
    <row r="68" spans="8:9" s="144" customFormat="1" ht="12">
      <c r="H68" s="165"/>
    </row>
    <row r="77" spans="8:9" s="166" customFormat="1" ht="12.75">
      <c r="H77" s="168"/>
      <c r="I77" s="167"/>
    </row>
    <row r="78" spans="8:9" s="144" customFormat="1" ht="12">
      <c r="H78" s="165"/>
    </row>
    <row r="89" spans="8:9" s="166" customFormat="1" ht="12.75">
      <c r="H89" s="168"/>
      <c r="I89" s="167"/>
    </row>
    <row r="90" spans="8:9" s="144" customFormat="1" ht="12">
      <c r="H90" s="165"/>
    </row>
  </sheetData>
  <mergeCells count="12">
    <mergeCell ref="A1:C1"/>
    <mergeCell ref="G43:H43"/>
    <mergeCell ref="A3:C3"/>
    <mergeCell ref="G3:H3"/>
    <mergeCell ref="A43:C43"/>
    <mergeCell ref="A28:C28"/>
    <mergeCell ref="G28:H28"/>
    <mergeCell ref="A12:C12"/>
    <mergeCell ref="A26:G26"/>
    <mergeCell ref="A41:G41"/>
    <mergeCell ref="A14:C14"/>
    <mergeCell ref="G14:H14"/>
  </mergeCells>
  <printOptions horizontalCentered="1"/>
  <pageMargins left="0.51181102362204722" right="0.51181102362204722" top="0.51181102362204722" bottom="0.51181102362204722" header="0.31496062992125984" footer="0.31496062992125984"/>
  <pageSetup paperSize="9" scale="97" fitToHeight="0" orientation="landscape" r:id="rId1"/>
  <rowBreaks count="4" manualBreakCount="4">
    <brk id="25" max="7" man="1"/>
    <brk id="50" max="8" man="1"/>
    <brk id="75" max="7" man="1"/>
    <brk id="100"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3BA3-FFA9-4C96-802A-5F92F204CC88}">
  <sheetPr>
    <tabColor rgb="FFFFC000"/>
  </sheetPr>
  <dimension ref="A1:I49"/>
  <sheetViews>
    <sheetView tabSelected="1" view="pageBreakPreview" topLeftCell="A31" zoomScaleNormal="87" zoomScaleSheetLayoutView="100" workbookViewId="0">
      <selection activeCell="A5" sqref="A5:I6"/>
    </sheetView>
  </sheetViews>
  <sheetFormatPr defaultColWidth="9.140625" defaultRowHeight="15"/>
  <cols>
    <col min="1" max="1" width="27.42578125" customWidth="1"/>
    <col min="2" max="2" width="13" customWidth="1"/>
    <col min="3" max="3" width="12.7109375" customWidth="1"/>
    <col min="4" max="4" width="14.7109375" customWidth="1"/>
    <col min="5" max="5" width="17.7109375" customWidth="1"/>
    <col min="6" max="6" width="12.42578125" customWidth="1"/>
    <col min="7" max="7" width="11.85546875" customWidth="1"/>
    <col min="8" max="8" width="29.28515625" style="163" customWidth="1"/>
  </cols>
  <sheetData>
    <row r="1" spans="1:9" ht="26.25" customHeight="1">
      <c r="A1" s="779" t="s">
        <v>731</v>
      </c>
      <c r="B1" s="779"/>
      <c r="C1" s="779"/>
      <c r="D1" s="355"/>
      <c r="E1" s="355"/>
      <c r="F1" s="355"/>
      <c r="G1" s="355"/>
      <c r="H1" s="355"/>
      <c r="I1" s="155"/>
    </row>
    <row r="2" spans="1:9" ht="18.75">
      <c r="A2" s="288">
        <v>2021</v>
      </c>
      <c r="B2" s="179"/>
      <c r="C2" s="179"/>
      <c r="D2" s="179"/>
      <c r="E2" s="179"/>
      <c r="F2" s="179"/>
      <c r="G2" s="179"/>
      <c r="H2" s="179"/>
      <c r="I2" s="155"/>
    </row>
    <row r="3" spans="1:9" s="182" customFormat="1" ht="14.25" customHeight="1">
      <c r="A3" s="780" t="s">
        <v>563</v>
      </c>
      <c r="B3" s="780"/>
      <c r="C3" s="282"/>
      <c r="D3" s="283"/>
      <c r="E3" s="283"/>
      <c r="F3" s="283"/>
      <c r="G3" s="291"/>
      <c r="H3" s="284" t="s">
        <v>573</v>
      </c>
      <c r="I3" s="183"/>
    </row>
    <row r="4" spans="1:9" s="182" customFormat="1" ht="78.75">
      <c r="A4" s="292"/>
      <c r="B4" s="688" t="s">
        <v>758</v>
      </c>
      <c r="C4" s="688" t="s">
        <v>759</v>
      </c>
      <c r="D4" s="688" t="s">
        <v>760</v>
      </c>
      <c r="E4" s="688" t="s">
        <v>761</v>
      </c>
      <c r="F4" s="688" t="s">
        <v>762</v>
      </c>
      <c r="G4" s="701" t="s">
        <v>763</v>
      </c>
      <c r="H4" s="293"/>
      <c r="I4" s="184"/>
    </row>
    <row r="5" spans="1:9" ht="18" customHeight="1">
      <c r="A5" s="619" t="s">
        <v>108</v>
      </c>
      <c r="B5" s="649"/>
      <c r="C5" s="642"/>
      <c r="D5" s="642"/>
      <c r="E5" s="642"/>
      <c r="F5" s="642"/>
      <c r="G5" s="650"/>
      <c r="H5" s="623" t="s">
        <v>109</v>
      </c>
      <c r="I5" s="170"/>
    </row>
    <row r="6" spans="1:9" ht="15.75">
      <c r="A6" s="458" t="s">
        <v>231</v>
      </c>
      <c r="B6" s="557">
        <f>'3.1.Conturi pe sectoare'!B50</f>
        <v>48953475.230921462</v>
      </c>
      <c r="C6" s="558">
        <f>'3.1.Conturi pe sectoare'!C50</f>
        <v>8334423.8762428835</v>
      </c>
      <c r="D6" s="558">
        <f>'3.1.Conturi pe sectoare'!D50</f>
        <v>43083746.377884269</v>
      </c>
      <c r="E6" s="558">
        <f>'3.1.Conturi pe sectoare'!E50</f>
        <v>5066538.2173819114</v>
      </c>
      <c r="F6" s="558">
        <f>'3.1.Conturi pe sectoare'!F50</f>
        <v>172247902.08044088</v>
      </c>
      <c r="G6" s="624">
        <f>SUM(B6:F6)</f>
        <v>277686085.78287143</v>
      </c>
      <c r="H6" s="625" t="s">
        <v>232</v>
      </c>
      <c r="I6" s="180"/>
    </row>
    <row r="7" spans="1:9" ht="36.75" customHeight="1">
      <c r="A7" s="458" t="s">
        <v>246</v>
      </c>
      <c r="B7" s="627"/>
      <c r="C7" s="628"/>
      <c r="D7" s="628"/>
      <c r="E7" s="628"/>
      <c r="F7" s="558">
        <v>33247.700000000004</v>
      </c>
      <c r="G7" s="624">
        <f>SUM(B7:F7)</f>
        <v>33247.700000000004</v>
      </c>
      <c r="H7" s="625" t="s">
        <v>233</v>
      </c>
      <c r="I7" s="180"/>
    </row>
    <row r="8" spans="1:9">
      <c r="A8" s="626" t="s">
        <v>116</v>
      </c>
      <c r="B8" s="627"/>
      <c r="C8" s="628"/>
      <c r="D8" s="628"/>
      <c r="E8" s="628"/>
      <c r="F8" s="628"/>
      <c r="G8" s="629"/>
      <c r="H8" s="389" t="s">
        <v>117</v>
      </c>
      <c r="I8" s="173"/>
    </row>
    <row r="9" spans="1:9" ht="15.75">
      <c r="A9" s="458" t="s">
        <v>105</v>
      </c>
      <c r="B9" s="627"/>
      <c r="C9" s="628"/>
      <c r="D9" s="645">
        <f>'2.1.Conturi consolidate'!B80</f>
        <v>40577882.937085412</v>
      </c>
      <c r="E9" s="645">
        <f>'2.1.Conturi consolidate'!B81</f>
        <v>2666680.9641582659</v>
      </c>
      <c r="F9" s="645">
        <f>'2.1.Conturi consolidate'!B79</f>
        <v>199601902.82406521</v>
      </c>
      <c r="G9" s="651">
        <f>SUM(D9:F9)</f>
        <v>242846466.7253089</v>
      </c>
      <c r="H9" s="327" t="s">
        <v>106</v>
      </c>
      <c r="I9" s="180"/>
    </row>
    <row r="10" spans="1:9" ht="37.5" customHeight="1">
      <c r="A10" s="458" t="s">
        <v>246</v>
      </c>
      <c r="B10" s="627"/>
      <c r="C10" s="558">
        <f>F7</f>
        <v>33247.700000000004</v>
      </c>
      <c r="D10" s="628"/>
      <c r="E10" s="628"/>
      <c r="F10" s="628"/>
      <c r="G10" s="624">
        <f>SUM(B10:F10)</f>
        <v>33247.700000000004</v>
      </c>
      <c r="H10" s="625" t="s">
        <v>233</v>
      </c>
      <c r="I10" s="180"/>
    </row>
    <row r="11" spans="1:9">
      <c r="A11" s="631" t="s">
        <v>162</v>
      </c>
      <c r="B11" s="632">
        <f>B6+B7-B9-B10</f>
        <v>48953475.230921462</v>
      </c>
      <c r="C11" s="633">
        <f>C6+C7-C9-C10</f>
        <v>8301176.1762428833</v>
      </c>
      <c r="D11" s="633">
        <f>D6+D7-D9-D10</f>
        <v>2505863.4407988563</v>
      </c>
      <c r="E11" s="633">
        <f>E6+E7-E9-E10</f>
        <v>2399857.2532236455</v>
      </c>
      <c r="F11" s="633">
        <f>F6+F7-F9-F10</f>
        <v>-27320753.043624341</v>
      </c>
      <c r="G11" s="575">
        <f>SUM(B11:F11)</f>
        <v>34839619.0575625</v>
      </c>
      <c r="H11" s="437" t="s">
        <v>163</v>
      </c>
      <c r="I11" s="173"/>
    </row>
    <row r="12" spans="1:9" ht="12.75" customHeight="1">
      <c r="A12" s="18"/>
      <c r="B12" s="18"/>
      <c r="C12" s="18"/>
      <c r="D12" s="18"/>
      <c r="E12" s="18"/>
      <c r="F12" s="18"/>
      <c r="G12" s="18"/>
      <c r="H12" s="164"/>
      <c r="I12" s="18"/>
    </row>
    <row r="13" spans="1:9" ht="24.75" customHeight="1">
      <c r="A13" s="776" t="s">
        <v>732</v>
      </c>
      <c r="B13" s="776"/>
      <c r="C13" s="776"/>
      <c r="D13" s="776"/>
      <c r="E13" s="776"/>
      <c r="F13" s="776"/>
      <c r="G13" s="776"/>
      <c r="H13" s="776"/>
      <c r="I13" s="155"/>
    </row>
    <row r="14" spans="1:9" ht="16.5" customHeight="1">
      <c r="A14" s="288">
        <v>2021</v>
      </c>
      <c r="B14" s="179"/>
      <c r="C14" s="179"/>
      <c r="D14" s="179"/>
      <c r="E14" s="179"/>
      <c r="F14" s="179"/>
      <c r="G14" s="179"/>
      <c r="H14" s="179"/>
      <c r="I14" s="155"/>
    </row>
    <row r="15" spans="1:9" s="182" customFormat="1" ht="14.25" customHeight="1">
      <c r="A15" s="780" t="s">
        <v>563</v>
      </c>
      <c r="B15" s="780"/>
      <c r="C15" s="282"/>
      <c r="D15" s="283"/>
      <c r="E15" s="283"/>
      <c r="F15" s="283"/>
      <c r="G15" s="291"/>
      <c r="H15" s="284" t="s">
        <v>564</v>
      </c>
      <c r="I15" s="183"/>
    </row>
    <row r="16" spans="1:9" ht="78.75">
      <c r="A16" s="292"/>
      <c r="B16" s="688" t="s">
        <v>758</v>
      </c>
      <c r="C16" s="688" t="s">
        <v>759</v>
      </c>
      <c r="D16" s="688" t="s">
        <v>760</v>
      </c>
      <c r="E16" s="688" t="s">
        <v>761</v>
      </c>
      <c r="F16" s="688" t="s">
        <v>762</v>
      </c>
      <c r="G16" s="701" t="s">
        <v>432</v>
      </c>
      <c r="H16" s="293"/>
      <c r="I16" s="181"/>
    </row>
    <row r="17" spans="1:9">
      <c r="A17" s="642" t="s">
        <v>108</v>
      </c>
      <c r="B17" s="649"/>
      <c r="C17" s="642"/>
      <c r="D17" s="642"/>
      <c r="E17" s="642"/>
      <c r="F17" s="642"/>
      <c r="G17" s="650"/>
      <c r="H17" s="623" t="s">
        <v>109</v>
      </c>
      <c r="I17" s="170"/>
    </row>
    <row r="18" spans="1:9" ht="15.75">
      <c r="A18" s="458" t="s">
        <v>231</v>
      </c>
      <c r="B18" s="557">
        <f>B6</f>
        <v>48953475.230921462</v>
      </c>
      <c r="C18" s="558">
        <f>C6</f>
        <v>8334423.8762428835</v>
      </c>
      <c r="D18" s="558">
        <f>D6</f>
        <v>43083746.377884269</v>
      </c>
      <c r="E18" s="558">
        <f>E6</f>
        <v>5066538.2173819114</v>
      </c>
      <c r="F18" s="558">
        <f>F6</f>
        <v>172247902.08044088</v>
      </c>
      <c r="G18" s="624">
        <f>SUM(B18:F18)</f>
        <v>277686085.78287143</v>
      </c>
      <c r="H18" s="625" t="s">
        <v>232</v>
      </c>
      <c r="I18" s="180"/>
    </row>
    <row r="19" spans="1:9" ht="23.25">
      <c r="A19" s="458" t="s">
        <v>236</v>
      </c>
      <c r="B19" s="627"/>
      <c r="C19" s="628"/>
      <c r="D19" s="628"/>
      <c r="E19" s="628"/>
      <c r="F19" s="558">
        <f>D21+E21</f>
        <v>30192326.659764543</v>
      </c>
      <c r="G19" s="624">
        <f>SUM(B19:F19)</f>
        <v>30192326.659764543</v>
      </c>
      <c r="H19" s="625" t="s">
        <v>237</v>
      </c>
      <c r="I19" s="180"/>
    </row>
    <row r="20" spans="1:9">
      <c r="A20" s="626" t="s">
        <v>116</v>
      </c>
      <c r="B20" s="627"/>
      <c r="C20" s="628"/>
      <c r="D20" s="628"/>
      <c r="E20" s="628"/>
      <c r="F20" s="628"/>
      <c r="G20" s="629"/>
      <c r="H20" s="630" t="s">
        <v>117</v>
      </c>
      <c r="I20" s="170"/>
    </row>
    <row r="21" spans="1:9" ht="23.25">
      <c r="A21" s="458" t="s">
        <v>238</v>
      </c>
      <c r="B21" s="627"/>
      <c r="C21" s="628"/>
      <c r="D21" s="558">
        <v>27525645.695606276</v>
      </c>
      <c r="E21" s="558">
        <f>E9</f>
        <v>2666680.9641582659</v>
      </c>
      <c r="F21" s="628"/>
      <c r="G21" s="624">
        <f>SUM(B21:F21)</f>
        <v>30192326.659764543</v>
      </c>
      <c r="H21" s="625" t="s">
        <v>239</v>
      </c>
      <c r="I21" s="180"/>
    </row>
    <row r="22" spans="1:9" ht="36.75" customHeight="1">
      <c r="A22" s="631" t="s">
        <v>234</v>
      </c>
      <c r="B22" s="632">
        <f>B18+B19-B21</f>
        <v>48953475.230921462</v>
      </c>
      <c r="C22" s="633">
        <f>C18+C19-C21</f>
        <v>8334423.8762428835</v>
      </c>
      <c r="D22" s="633">
        <f>D18+D19-D21</f>
        <v>15558100.682277992</v>
      </c>
      <c r="E22" s="633">
        <f>E18+E19-E21</f>
        <v>2399857.2532236455</v>
      </c>
      <c r="F22" s="633">
        <f>F18+F19-F21</f>
        <v>202440228.74020541</v>
      </c>
      <c r="G22" s="575">
        <f>SUM(B22:F22)</f>
        <v>277686085.78287137</v>
      </c>
      <c r="H22" s="634" t="s">
        <v>235</v>
      </c>
      <c r="I22" s="170"/>
    </row>
    <row r="23" spans="1:9" ht="29.25" customHeight="1">
      <c r="A23" s="776" t="s">
        <v>733</v>
      </c>
      <c r="B23" s="776"/>
      <c r="C23" s="776"/>
      <c r="D23" s="776"/>
      <c r="E23" s="776"/>
      <c r="F23" s="776"/>
      <c r="G23" s="776"/>
      <c r="H23" s="776"/>
      <c r="I23" s="155"/>
    </row>
    <row r="24" spans="1:9" ht="18.75">
      <c r="A24" s="288">
        <v>2021</v>
      </c>
      <c r="B24" s="179"/>
      <c r="C24" s="179"/>
      <c r="D24" s="179"/>
      <c r="E24" s="179"/>
      <c r="F24" s="179"/>
      <c r="G24" s="179"/>
      <c r="H24" s="179"/>
      <c r="I24" s="155"/>
    </row>
    <row r="25" spans="1:9" s="182" customFormat="1" ht="18.75">
      <c r="A25" s="780" t="s">
        <v>563</v>
      </c>
      <c r="B25" s="780"/>
      <c r="C25" s="282"/>
      <c r="D25" s="283"/>
      <c r="E25" s="283"/>
      <c r="F25" s="283"/>
      <c r="G25" s="291"/>
      <c r="H25" s="284" t="s">
        <v>564</v>
      </c>
      <c r="I25" s="183"/>
    </row>
    <row r="26" spans="1:9" ht="84.75" customHeight="1">
      <c r="A26" s="292"/>
      <c r="B26" s="688" t="s">
        <v>758</v>
      </c>
      <c r="C26" s="688" t="s">
        <v>759</v>
      </c>
      <c r="D26" s="688" t="s">
        <v>760</v>
      </c>
      <c r="E26" s="688" t="s">
        <v>761</v>
      </c>
      <c r="F26" s="688" t="s">
        <v>762</v>
      </c>
      <c r="G26" s="701" t="s">
        <v>763</v>
      </c>
      <c r="H26" s="293"/>
      <c r="I26" s="181"/>
    </row>
    <row r="27" spans="1:9" ht="18.75" customHeight="1">
      <c r="A27" s="619" t="s">
        <v>108</v>
      </c>
      <c r="B27" s="620"/>
      <c r="C27" s="621"/>
      <c r="D27" s="621"/>
      <c r="E27" s="621"/>
      <c r="F27" s="621"/>
      <c r="G27" s="622"/>
      <c r="H27" s="623" t="s">
        <v>109</v>
      </c>
      <c r="I27" s="170"/>
    </row>
    <row r="28" spans="1:9" ht="23.25">
      <c r="A28" s="458" t="s">
        <v>244</v>
      </c>
      <c r="B28" s="557">
        <f>B22</f>
        <v>48953475.230921462</v>
      </c>
      <c r="C28" s="558">
        <f>C22</f>
        <v>8334423.8762428835</v>
      </c>
      <c r="D28" s="558">
        <f>D22</f>
        <v>15558100.682277992</v>
      </c>
      <c r="E28" s="558">
        <f>E22</f>
        <v>2399857.2532236455</v>
      </c>
      <c r="F28" s="558">
        <f>F22</f>
        <v>202440228.74020541</v>
      </c>
      <c r="G28" s="624">
        <f>SUM(B28:F28)</f>
        <v>277686085.78287137</v>
      </c>
      <c r="H28" s="625" t="s">
        <v>245</v>
      </c>
      <c r="I28" s="180"/>
    </row>
    <row r="29" spans="1:9" ht="45.75" customHeight="1">
      <c r="A29" s="458" t="s">
        <v>246</v>
      </c>
      <c r="B29" s="627"/>
      <c r="C29" s="628"/>
      <c r="D29" s="628"/>
      <c r="E29" s="628"/>
      <c r="F29" s="558">
        <f>F7</f>
        <v>33247.700000000004</v>
      </c>
      <c r="G29" s="624">
        <f>SUM(B29:F29)</f>
        <v>33247.700000000004</v>
      </c>
      <c r="H29" s="625" t="s">
        <v>233</v>
      </c>
      <c r="I29" s="180"/>
    </row>
    <row r="30" spans="1:9">
      <c r="A30" s="626" t="s">
        <v>116</v>
      </c>
      <c r="B30" s="627"/>
      <c r="C30" s="628"/>
      <c r="D30" s="628"/>
      <c r="E30" s="628"/>
      <c r="F30" s="628"/>
      <c r="G30" s="629"/>
      <c r="H30" s="630" t="s">
        <v>117</v>
      </c>
      <c r="I30" s="170"/>
    </row>
    <row r="31" spans="1:9" ht="15.75">
      <c r="A31" s="458" t="s">
        <v>240</v>
      </c>
      <c r="B31" s="627"/>
      <c r="C31" s="628"/>
      <c r="D31" s="558">
        <v>13052237.241479136</v>
      </c>
      <c r="E31" s="628"/>
      <c r="F31" s="558">
        <f>F19+F9</f>
        <v>229794229.48382974</v>
      </c>
      <c r="G31" s="624">
        <f>SUM(B31:F31)</f>
        <v>242846466.72530887</v>
      </c>
      <c r="H31" s="625" t="s">
        <v>243</v>
      </c>
      <c r="I31" s="180"/>
    </row>
    <row r="32" spans="1:9" ht="39" customHeight="1">
      <c r="A32" s="458" t="s">
        <v>246</v>
      </c>
      <c r="B32" s="627"/>
      <c r="C32" s="558">
        <f>F29</f>
        <v>33247.700000000004</v>
      </c>
      <c r="D32" s="628"/>
      <c r="E32" s="628"/>
      <c r="F32" s="628"/>
      <c r="G32" s="624">
        <f>SUM(B32:F32)</f>
        <v>33247.700000000004</v>
      </c>
      <c r="H32" s="625" t="s">
        <v>233</v>
      </c>
      <c r="I32" s="180"/>
    </row>
    <row r="33" spans="1:9">
      <c r="A33" s="631" t="s">
        <v>241</v>
      </c>
      <c r="B33" s="632">
        <f>B28+B29-B31-B32</f>
        <v>48953475.230921462</v>
      </c>
      <c r="C33" s="633">
        <f>C28+C29-C31-C32</f>
        <v>8301176.1762428833</v>
      </c>
      <c r="D33" s="633">
        <f>D28+D29-D31-D32</f>
        <v>2505863.4407988563</v>
      </c>
      <c r="E33" s="633">
        <f>E28+E29-E31-E32</f>
        <v>2399857.2532236455</v>
      </c>
      <c r="F33" s="633">
        <f>F28+F29-F31-F32</f>
        <v>-27320753.043624341</v>
      </c>
      <c r="G33" s="575">
        <f>SUM(B33:F33)</f>
        <v>34839619.0575625</v>
      </c>
      <c r="H33" s="634" t="s">
        <v>242</v>
      </c>
      <c r="I33" s="170"/>
    </row>
    <row r="34" spans="1:9">
      <c r="A34" s="18"/>
      <c r="B34" s="18"/>
      <c r="C34" s="18"/>
      <c r="D34" s="18"/>
      <c r="E34" s="18"/>
      <c r="F34" s="18"/>
      <c r="G34" s="44"/>
      <c r="H34" s="164"/>
      <c r="I34" s="18"/>
    </row>
    <row r="35" spans="1:9" ht="30" customHeight="1">
      <c r="A35" s="779" t="s">
        <v>734</v>
      </c>
      <c r="B35" s="779"/>
      <c r="C35" s="779"/>
      <c r="D35" s="779"/>
      <c r="E35" s="779"/>
      <c r="F35" s="779"/>
      <c r="G35" s="779"/>
      <c r="H35" s="779"/>
      <c r="I35" s="35"/>
    </row>
    <row r="36" spans="1:9" ht="17.25" customHeight="1">
      <c r="A36" s="288">
        <v>2021</v>
      </c>
      <c r="B36" s="179"/>
      <c r="C36" s="179"/>
      <c r="D36" s="179"/>
      <c r="E36" s="179"/>
      <c r="F36" s="179"/>
      <c r="G36" s="179"/>
      <c r="H36" s="179"/>
      <c r="I36" s="35"/>
    </row>
    <row r="37" spans="1:9" s="182" customFormat="1" ht="18.75">
      <c r="A37" s="780" t="s">
        <v>563</v>
      </c>
      <c r="B37" s="780"/>
      <c r="C37" s="282"/>
      <c r="D37" s="283"/>
      <c r="E37" s="283"/>
      <c r="F37" s="283"/>
      <c r="G37" s="291"/>
      <c r="H37" s="284" t="s">
        <v>564</v>
      </c>
      <c r="I37" s="183"/>
    </row>
    <row r="38" spans="1:9" ht="85.5" customHeight="1">
      <c r="A38" s="292"/>
      <c r="B38" s="688" t="s">
        <v>758</v>
      </c>
      <c r="C38" s="688" t="s">
        <v>759</v>
      </c>
      <c r="D38" s="688" t="s">
        <v>760</v>
      </c>
      <c r="E38" s="688" t="s">
        <v>761</v>
      </c>
      <c r="F38" s="688" t="s">
        <v>762</v>
      </c>
      <c r="G38" s="701" t="s">
        <v>763</v>
      </c>
      <c r="H38" s="293"/>
      <c r="I38" s="181"/>
    </row>
    <row r="39" spans="1:9" ht="41.25" customHeight="1">
      <c r="A39" s="619" t="s">
        <v>167</v>
      </c>
      <c r="B39" s="652"/>
      <c r="C39" s="653"/>
      <c r="D39" s="653"/>
      <c r="E39" s="653"/>
      <c r="F39" s="653"/>
      <c r="G39" s="654"/>
      <c r="H39" s="623" t="s">
        <v>168</v>
      </c>
      <c r="I39" s="170"/>
    </row>
    <row r="40" spans="1:9" ht="15.75">
      <c r="A40" s="458" t="s">
        <v>169</v>
      </c>
      <c r="B40" s="557">
        <f>B33</f>
        <v>48953475.230921462</v>
      </c>
      <c r="C40" s="558">
        <f>C33</f>
        <v>8301176.1762428833</v>
      </c>
      <c r="D40" s="558">
        <f>D33</f>
        <v>2505863.4407988563</v>
      </c>
      <c r="E40" s="558">
        <f>E33</f>
        <v>2399857.2532236455</v>
      </c>
      <c r="F40" s="558">
        <f>F33</f>
        <v>-27320753.043624341</v>
      </c>
      <c r="G40" s="624">
        <f>SUM(B40:F40)</f>
        <v>34839619.0575625</v>
      </c>
      <c r="H40" s="625" t="s">
        <v>247</v>
      </c>
      <c r="I40" s="180"/>
    </row>
    <row r="41" spans="1:9" ht="23.25">
      <c r="A41" s="458" t="s">
        <v>249</v>
      </c>
      <c r="B41" s="557">
        <v>998519.20000000007</v>
      </c>
      <c r="C41" s="613"/>
      <c r="D41" s="558">
        <v>1461000.8329837073</v>
      </c>
      <c r="E41" s="558">
        <v>16815.899999999998</v>
      </c>
      <c r="F41" s="558">
        <v>1207285.561673101</v>
      </c>
      <c r="G41" s="624">
        <f>SUM(B41:F41)</f>
        <v>3683621.4946568082</v>
      </c>
      <c r="H41" s="625" t="s">
        <v>735</v>
      </c>
      <c r="I41" s="180"/>
    </row>
    <row r="42" spans="1:9" ht="30.75" customHeight="1">
      <c r="A42" s="458" t="s">
        <v>250</v>
      </c>
      <c r="B42" s="557">
        <v>228115.10000000003</v>
      </c>
      <c r="C42" s="628"/>
      <c r="D42" s="558">
        <v>1799426.2000000002</v>
      </c>
      <c r="E42" s="628"/>
      <c r="F42" s="558">
        <v>2560582.3016874027</v>
      </c>
      <c r="G42" s="624">
        <f>SUM(B42:F42)</f>
        <v>4588123.6016874034</v>
      </c>
      <c r="H42" s="625" t="s">
        <v>736</v>
      </c>
      <c r="I42" s="180"/>
    </row>
    <row r="43" spans="1:9" ht="20.25" customHeight="1">
      <c r="A43" s="626" t="s">
        <v>171</v>
      </c>
      <c r="B43" s="627"/>
      <c r="C43" s="628"/>
      <c r="D43" s="628"/>
      <c r="E43" s="628"/>
      <c r="F43" s="628"/>
      <c r="G43" s="629"/>
      <c r="H43" s="630" t="s">
        <v>172</v>
      </c>
      <c r="I43" s="170"/>
    </row>
    <row r="44" spans="1:9" ht="23.25">
      <c r="A44" s="458" t="s">
        <v>121</v>
      </c>
      <c r="B44" s="557">
        <v>40613919.269669555</v>
      </c>
      <c r="C44" s="558">
        <v>880275.27597493993</v>
      </c>
      <c r="D44" s="558">
        <v>6606198.7999999998</v>
      </c>
      <c r="E44" s="558">
        <v>31666.191299028218</v>
      </c>
      <c r="F44" s="558">
        <v>10180781</v>
      </c>
      <c r="G44" s="624">
        <f>SUM(B44:F44)</f>
        <v>58312840.536943518</v>
      </c>
      <c r="H44" s="625" t="s">
        <v>122</v>
      </c>
      <c r="I44" s="180"/>
    </row>
    <row r="45" spans="1:9" ht="15.75">
      <c r="A45" s="458" t="s">
        <v>123</v>
      </c>
      <c r="B45" s="557">
        <v>6691522.6999999825</v>
      </c>
      <c r="C45" s="628"/>
      <c r="D45" s="558">
        <v>8578.1</v>
      </c>
      <c r="E45" s="628"/>
      <c r="F45" s="558"/>
      <c r="G45" s="624">
        <f>SUM(B45:F45)</f>
        <v>6700100.7999999821</v>
      </c>
      <c r="H45" s="625" t="s">
        <v>124</v>
      </c>
      <c r="I45" s="180"/>
    </row>
    <row r="46" spans="1:9" ht="37.5" customHeight="1">
      <c r="A46" s="458" t="s">
        <v>248</v>
      </c>
      <c r="B46" s="557">
        <v>434862.32727645803</v>
      </c>
      <c r="C46" s="628"/>
      <c r="D46" s="558">
        <v>-177858.19999999998</v>
      </c>
      <c r="E46" s="628"/>
      <c r="F46" s="558">
        <v>-257360.66705667795</v>
      </c>
      <c r="G46" s="624">
        <f>SUM(B46:F46)</f>
        <v>-356.53978021990042</v>
      </c>
      <c r="H46" s="625" t="s">
        <v>176</v>
      </c>
      <c r="I46" s="180"/>
    </row>
    <row r="47" spans="1:9" ht="23.25">
      <c r="A47" s="631" t="s">
        <v>177</v>
      </c>
      <c r="B47" s="632">
        <f>B40+B41-B42-B44-B45-B46</f>
        <v>1983575.033975468</v>
      </c>
      <c r="C47" s="633">
        <f>C40+C41-C42-C44-C45-C46</f>
        <v>7420900.9002679437</v>
      </c>
      <c r="D47" s="633">
        <f>D40+D41-D42-D44-D45-D46</f>
        <v>-4269480.626217436</v>
      </c>
      <c r="E47" s="633">
        <f>E40+E41-E42-E44-E45-E46</f>
        <v>2385006.9619246172</v>
      </c>
      <c r="F47" s="633">
        <f>F40+F41-F42-F44-F45-F46</f>
        <v>-38597470.116581962</v>
      </c>
      <c r="G47" s="575">
        <f>SUM(B47:F47)</f>
        <v>-31077467.84663137</v>
      </c>
      <c r="H47" s="634" t="s">
        <v>178</v>
      </c>
      <c r="I47" s="170"/>
    </row>
    <row r="48" spans="1:9">
      <c r="B48" s="4"/>
      <c r="C48" s="4"/>
      <c r="D48" s="4"/>
      <c r="E48" s="4"/>
      <c r="F48" s="4"/>
      <c r="G48" s="4"/>
    </row>
    <row r="49" spans="2:7">
      <c r="B49" s="4"/>
      <c r="C49" s="4"/>
      <c r="D49" s="4"/>
      <c r="E49" s="4"/>
      <c r="F49" s="4"/>
      <c r="G49" s="4"/>
    </row>
  </sheetData>
  <mergeCells count="10">
    <mergeCell ref="A1:C1"/>
    <mergeCell ref="D35:F35"/>
    <mergeCell ref="G35:H35"/>
    <mergeCell ref="A37:B37"/>
    <mergeCell ref="A3:B3"/>
    <mergeCell ref="A15:B15"/>
    <mergeCell ref="A25:B25"/>
    <mergeCell ref="A35:C35"/>
    <mergeCell ref="A23:H23"/>
    <mergeCell ref="A13:H13"/>
  </mergeCells>
  <printOptions horizontalCentered="1"/>
  <pageMargins left="0.51181102362204722" right="0.51181102362204722" top="0.51181102362204722" bottom="0.51181102362204722" header="0.31496062992125984" footer="0.31496062992125984"/>
  <pageSetup paperSize="9" scale="94" fitToHeight="0" orientation="landscape" r:id="rId1"/>
  <rowBreaks count="2" manualBreakCount="2">
    <brk id="22" max="7" man="1"/>
    <brk id="34"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0:H10"/>
  <sheetViews>
    <sheetView tabSelected="1" view="pageBreakPreview" topLeftCell="A2" zoomScale="50" zoomScaleNormal="100" zoomScaleSheetLayoutView="50" zoomScalePageLayoutView="40" workbookViewId="0">
      <selection activeCell="A5" sqref="A5:I6"/>
    </sheetView>
  </sheetViews>
  <sheetFormatPr defaultRowHeight="15"/>
  <cols>
    <col min="1" max="1" width="11.7109375" style="18" customWidth="1"/>
    <col min="2" max="3" width="9.140625" style="18"/>
    <col min="4" max="4" width="7.85546875" style="18" customWidth="1"/>
    <col min="5" max="6" width="9.140625" style="18"/>
    <col min="7" max="7" width="15.28515625" style="18" customWidth="1"/>
    <col min="8" max="8" width="15.140625" style="18" customWidth="1"/>
    <col min="9" max="9" width="11.7109375" customWidth="1"/>
  </cols>
  <sheetData>
    <row r="10" spans="1:1">
      <c r="A10" s="21"/>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000"/>
  </sheetPr>
  <dimension ref="A1:F94"/>
  <sheetViews>
    <sheetView tabSelected="1" view="pageBreakPreview" zoomScale="115" zoomScaleNormal="100" zoomScaleSheetLayoutView="115" workbookViewId="0">
      <selection activeCell="A5" sqref="A5:I6"/>
    </sheetView>
  </sheetViews>
  <sheetFormatPr defaultColWidth="9.140625" defaultRowHeight="15"/>
  <cols>
    <col min="1" max="1" width="4" style="148" customWidth="1"/>
    <col min="2" max="2" width="25" style="23" customWidth="1"/>
    <col min="3" max="3" width="12.140625" style="18" customWidth="1"/>
    <col min="4" max="4" width="13.28515625" style="18" customWidth="1"/>
    <col min="5" max="5" width="12.42578125" style="18" customWidth="1"/>
    <col min="6" max="6" width="25.42578125" style="160" customWidth="1"/>
  </cols>
  <sheetData>
    <row r="1" spans="1:6" ht="28.5" customHeight="1">
      <c r="A1" s="776" t="s">
        <v>902</v>
      </c>
      <c r="B1" s="776"/>
      <c r="C1" s="776"/>
      <c r="D1" s="355"/>
      <c r="E1" s="355"/>
      <c r="F1" s="355"/>
    </row>
    <row r="2" spans="1:6">
      <c r="A2" s="781">
        <v>2021</v>
      </c>
      <c r="B2" s="781"/>
      <c r="C2" s="781"/>
      <c r="D2" s="170"/>
      <c r="E2" s="170"/>
      <c r="F2" s="170"/>
    </row>
    <row r="3" spans="1:6" s="24" customFormat="1" ht="12">
      <c r="A3" s="778" t="s">
        <v>563</v>
      </c>
      <c r="B3" s="778"/>
      <c r="C3" s="283"/>
      <c r="D3" s="283"/>
      <c r="E3" s="777" t="s">
        <v>564</v>
      </c>
      <c r="F3" s="777"/>
    </row>
    <row r="4" spans="1:6" ht="21.75">
      <c r="A4" s="788"/>
      <c r="B4" s="786"/>
      <c r="C4" s="295" t="s">
        <v>765</v>
      </c>
      <c r="D4" s="782" t="s">
        <v>766</v>
      </c>
      <c r="E4" s="783"/>
      <c r="F4" s="784"/>
    </row>
    <row r="5" spans="1:6" ht="56.25">
      <c r="A5" s="789"/>
      <c r="B5" s="787"/>
      <c r="C5" s="687" t="s">
        <v>767</v>
      </c>
      <c r="D5" s="687" t="s">
        <v>768</v>
      </c>
      <c r="E5" s="687" t="s">
        <v>769</v>
      </c>
      <c r="F5" s="785"/>
    </row>
    <row r="6" spans="1:6">
      <c r="A6" s="655"/>
      <c r="B6" s="296"/>
      <c r="C6" s="598"/>
      <c r="D6" s="598"/>
      <c r="E6" s="656"/>
      <c r="F6" s="297"/>
    </row>
    <row r="7" spans="1:6" s="146" customFormat="1" ht="22.5">
      <c r="A7" s="561" t="s">
        <v>251</v>
      </c>
      <c r="B7" s="657" t="s">
        <v>252</v>
      </c>
      <c r="C7" s="636">
        <f>C8+C9+C10</f>
        <v>51148321.161728531</v>
      </c>
      <c r="D7" s="636">
        <f>D8+D9+D10</f>
        <v>25520456.507602893</v>
      </c>
      <c r="E7" s="624">
        <f>C7-D7</f>
        <v>25627864.654125638</v>
      </c>
      <c r="F7" s="568" t="s">
        <v>290</v>
      </c>
    </row>
    <row r="8" spans="1:6" s="147" customFormat="1">
      <c r="A8" s="658"/>
      <c r="B8" s="659" t="s">
        <v>196</v>
      </c>
      <c r="C8" s="558">
        <v>29784555.706655122</v>
      </c>
      <c r="D8" s="558">
        <v>15648012.827084187</v>
      </c>
      <c r="E8" s="570">
        <f>C8-D8</f>
        <v>14136542.879570935</v>
      </c>
      <c r="F8" s="625" t="s">
        <v>197</v>
      </c>
    </row>
    <row r="9" spans="1:6" s="147" customFormat="1">
      <c r="A9" s="658"/>
      <c r="B9" s="659" t="s">
        <v>308</v>
      </c>
      <c r="C9" s="558">
        <v>431811.05546351394</v>
      </c>
      <c r="D9" s="558">
        <v>126001.00499999998</v>
      </c>
      <c r="E9" s="570">
        <f t="shared" ref="E9:E10" si="0">C9-D9</f>
        <v>305810.05046351394</v>
      </c>
      <c r="F9" s="625" t="s">
        <v>200</v>
      </c>
    </row>
    <row r="10" spans="1:6" s="147" customFormat="1">
      <c r="A10" s="658"/>
      <c r="B10" s="659" t="s">
        <v>203</v>
      </c>
      <c r="C10" s="558">
        <v>20931954.399609897</v>
      </c>
      <c r="D10" s="558">
        <v>9746442.6755187027</v>
      </c>
      <c r="E10" s="570">
        <f t="shared" si="0"/>
        <v>11185511.724091195</v>
      </c>
      <c r="F10" s="625" t="s">
        <v>204</v>
      </c>
    </row>
    <row r="11" spans="1:6" s="147" customFormat="1">
      <c r="A11" s="658"/>
      <c r="B11" s="659"/>
      <c r="C11" s="558"/>
      <c r="D11" s="558"/>
      <c r="E11" s="570"/>
      <c r="F11" s="625"/>
    </row>
    <row r="12" spans="1:6" s="146" customFormat="1" ht="21.75">
      <c r="A12" s="561" t="s">
        <v>253</v>
      </c>
      <c r="B12" s="657" t="s">
        <v>254</v>
      </c>
      <c r="C12" s="636">
        <f>C13</f>
        <v>1548251.4694267756</v>
      </c>
      <c r="D12" s="636">
        <f>D13</f>
        <v>580482.04512680566</v>
      </c>
      <c r="E12" s="624">
        <f>C12-D12</f>
        <v>967769.42429996992</v>
      </c>
      <c r="F12" s="568" t="s">
        <v>291</v>
      </c>
    </row>
    <row r="13" spans="1:6" s="147" customFormat="1">
      <c r="A13" s="658"/>
      <c r="B13" s="659" t="s">
        <v>196</v>
      </c>
      <c r="C13" s="558">
        <v>1548251.4694267756</v>
      </c>
      <c r="D13" s="558">
        <v>580482.04512680566</v>
      </c>
      <c r="E13" s="570">
        <f>C13-D13</f>
        <v>967769.42429996992</v>
      </c>
      <c r="F13" s="625" t="s">
        <v>197</v>
      </c>
    </row>
    <row r="14" spans="1:6" s="147" customFormat="1">
      <c r="A14" s="658"/>
      <c r="B14" s="659"/>
      <c r="C14" s="558"/>
      <c r="D14" s="558"/>
      <c r="E14" s="570"/>
      <c r="F14" s="625"/>
    </row>
    <row r="15" spans="1:6" s="146" customFormat="1" ht="21.75">
      <c r="A15" s="561" t="s">
        <v>255</v>
      </c>
      <c r="B15" s="657" t="s">
        <v>256</v>
      </c>
      <c r="C15" s="636">
        <f>C16+C17</f>
        <v>67885072.523169905</v>
      </c>
      <c r="D15" s="636">
        <f>D16+D17</f>
        <v>44548789.661307901</v>
      </c>
      <c r="E15" s="624">
        <f>C15-D15</f>
        <v>23336282.861862004</v>
      </c>
      <c r="F15" s="568" t="s">
        <v>292</v>
      </c>
    </row>
    <row r="16" spans="1:6" s="147" customFormat="1">
      <c r="A16" s="658"/>
      <c r="B16" s="659" t="s">
        <v>196</v>
      </c>
      <c r="C16" s="558">
        <v>67464643.429929718</v>
      </c>
      <c r="D16" s="558">
        <v>44288346.333552755</v>
      </c>
      <c r="E16" s="570">
        <f>C16-D16</f>
        <v>23176297.096376963</v>
      </c>
      <c r="F16" s="625" t="s">
        <v>197</v>
      </c>
    </row>
    <row r="17" spans="1:6" s="147" customFormat="1">
      <c r="A17" s="658"/>
      <c r="B17" s="659" t="s">
        <v>203</v>
      </c>
      <c r="C17" s="558">
        <v>420429.09324018599</v>
      </c>
      <c r="D17" s="558">
        <v>260443.32775514259</v>
      </c>
      <c r="E17" s="570">
        <f>C17-D17</f>
        <v>159985.7654850434</v>
      </c>
      <c r="F17" s="625" t="s">
        <v>204</v>
      </c>
    </row>
    <row r="18" spans="1:6" s="147" customFormat="1">
      <c r="A18" s="658"/>
      <c r="B18" s="659"/>
      <c r="C18" s="558"/>
      <c r="D18" s="558"/>
      <c r="E18" s="570"/>
      <c r="F18" s="625"/>
    </row>
    <row r="19" spans="1:6" s="146" customFormat="1" ht="53.25">
      <c r="A19" s="561" t="s">
        <v>257</v>
      </c>
      <c r="B19" s="657" t="s">
        <v>258</v>
      </c>
      <c r="C19" s="566">
        <f>C20</f>
        <v>11659953.042701639</v>
      </c>
      <c r="D19" s="566">
        <f>D20</f>
        <v>6637296.684071335</v>
      </c>
      <c r="E19" s="567">
        <f t="shared" ref="E19:E81" si="1">C19-D19</f>
        <v>5022656.3586303042</v>
      </c>
      <c r="F19" s="568" t="s">
        <v>293</v>
      </c>
    </row>
    <row r="20" spans="1:6" s="147" customFormat="1">
      <c r="A20" s="658"/>
      <c r="B20" s="659" t="s">
        <v>196</v>
      </c>
      <c r="C20" s="558">
        <v>11659953.042701639</v>
      </c>
      <c r="D20" s="558">
        <v>6637296.684071335</v>
      </c>
      <c r="E20" s="570">
        <f t="shared" si="1"/>
        <v>5022656.3586303042</v>
      </c>
      <c r="F20" s="625" t="s">
        <v>197</v>
      </c>
    </row>
    <row r="21" spans="1:6" s="147" customFormat="1">
      <c r="A21" s="658"/>
      <c r="B21" s="659"/>
      <c r="C21" s="558"/>
      <c r="D21" s="558"/>
      <c r="E21" s="570"/>
      <c r="F21" s="625"/>
    </row>
    <row r="22" spans="1:6" s="146" customFormat="1" ht="42.75">
      <c r="A22" s="561" t="s">
        <v>259</v>
      </c>
      <c r="B22" s="657" t="s">
        <v>260</v>
      </c>
      <c r="C22" s="566">
        <f>C23</f>
        <v>3973639.513396685</v>
      </c>
      <c r="D22" s="566">
        <f>D23</f>
        <v>2663348.5949502769</v>
      </c>
      <c r="E22" s="567">
        <f t="shared" si="1"/>
        <v>1310290.9184464081</v>
      </c>
      <c r="F22" s="568" t="s">
        <v>294</v>
      </c>
    </row>
    <row r="23" spans="1:6" s="147" customFormat="1">
      <c r="A23" s="658"/>
      <c r="B23" s="659" t="s">
        <v>196</v>
      </c>
      <c r="C23" s="558">
        <v>3973639.513396685</v>
      </c>
      <c r="D23" s="558">
        <v>2663348.5949502769</v>
      </c>
      <c r="E23" s="570">
        <f t="shared" si="1"/>
        <v>1310290.9184464081</v>
      </c>
      <c r="F23" s="625" t="s">
        <v>197</v>
      </c>
    </row>
    <row r="24" spans="1:6" s="147" customFormat="1">
      <c r="A24" s="658"/>
      <c r="B24" s="659"/>
      <c r="C24" s="558"/>
      <c r="D24" s="558"/>
      <c r="E24" s="570"/>
      <c r="F24" s="625"/>
    </row>
    <row r="25" spans="1:6" s="146" customFormat="1">
      <c r="A25" s="561" t="s">
        <v>261</v>
      </c>
      <c r="B25" s="657" t="s">
        <v>262</v>
      </c>
      <c r="C25" s="566">
        <f>C26+C27</f>
        <v>45270751.809865311</v>
      </c>
      <c r="D25" s="566">
        <f>D26+D27</f>
        <v>25963878.338178117</v>
      </c>
      <c r="E25" s="567">
        <f t="shared" si="1"/>
        <v>19306873.471687194</v>
      </c>
      <c r="F25" s="568" t="s">
        <v>295</v>
      </c>
    </row>
    <row r="26" spans="1:6" s="147" customFormat="1">
      <c r="A26" s="658"/>
      <c r="B26" s="659" t="s">
        <v>196</v>
      </c>
      <c r="C26" s="558">
        <v>26377980.987869475</v>
      </c>
      <c r="D26" s="558">
        <v>18888188.231252402</v>
      </c>
      <c r="E26" s="570">
        <f t="shared" si="1"/>
        <v>7489792.756617073</v>
      </c>
      <c r="F26" s="625" t="s">
        <v>197</v>
      </c>
    </row>
    <row r="27" spans="1:6" s="147" customFormat="1">
      <c r="A27" s="658"/>
      <c r="B27" s="659" t="s">
        <v>203</v>
      </c>
      <c r="C27" s="558">
        <v>18892770.821995836</v>
      </c>
      <c r="D27" s="558">
        <v>7075690.1069257157</v>
      </c>
      <c r="E27" s="570">
        <f t="shared" si="1"/>
        <v>11817080.715070121</v>
      </c>
      <c r="F27" s="625" t="s">
        <v>204</v>
      </c>
    </row>
    <row r="28" spans="1:6" s="147" customFormat="1">
      <c r="A28" s="658"/>
      <c r="B28" s="659"/>
      <c r="C28" s="558"/>
      <c r="D28" s="558"/>
      <c r="E28" s="570"/>
      <c r="F28" s="625"/>
    </row>
    <row r="29" spans="1:6" s="146" customFormat="1" ht="53.25">
      <c r="A29" s="561" t="s">
        <v>263</v>
      </c>
      <c r="B29" s="657" t="s">
        <v>264</v>
      </c>
      <c r="C29" s="566">
        <f>C30+C31</f>
        <v>57117796.553608023</v>
      </c>
      <c r="D29" s="566">
        <f>D30+D31</f>
        <v>19683602.710081931</v>
      </c>
      <c r="E29" s="567">
        <f t="shared" si="1"/>
        <v>37434193.843526095</v>
      </c>
      <c r="F29" s="568" t="s">
        <v>296</v>
      </c>
    </row>
    <row r="30" spans="1:6" s="147" customFormat="1">
      <c r="A30" s="658"/>
      <c r="B30" s="659" t="s">
        <v>196</v>
      </c>
      <c r="C30" s="558">
        <v>54873014.906439617</v>
      </c>
      <c r="D30" s="558">
        <v>18906871.490551464</v>
      </c>
      <c r="E30" s="570">
        <f t="shared" si="1"/>
        <v>35966143.415888153</v>
      </c>
      <c r="F30" s="625" t="s">
        <v>197</v>
      </c>
    </row>
    <row r="31" spans="1:6" s="147" customFormat="1">
      <c r="A31" s="658"/>
      <c r="B31" s="659" t="s">
        <v>203</v>
      </c>
      <c r="C31" s="558">
        <v>2244781.6471684068</v>
      </c>
      <c r="D31" s="558">
        <v>776731.21953046799</v>
      </c>
      <c r="E31" s="570">
        <f t="shared" si="1"/>
        <v>1468050.4276379389</v>
      </c>
      <c r="F31" s="625" t="s">
        <v>204</v>
      </c>
    </row>
    <row r="32" spans="1:6" s="147" customFormat="1">
      <c r="A32" s="658"/>
      <c r="B32" s="659"/>
      <c r="C32" s="558"/>
      <c r="D32" s="558"/>
      <c r="E32" s="570"/>
      <c r="F32" s="625"/>
    </row>
    <row r="33" spans="1:6" s="146" customFormat="1">
      <c r="A33" s="561" t="s">
        <v>265</v>
      </c>
      <c r="B33" s="657" t="s">
        <v>266</v>
      </c>
      <c r="C33" s="566">
        <f>C34+C35</f>
        <v>20541944.336151671</v>
      </c>
      <c r="D33" s="566">
        <f>D34+D35</f>
        <v>10901575.737256907</v>
      </c>
      <c r="E33" s="567">
        <f t="shared" si="1"/>
        <v>9640368.5988947637</v>
      </c>
      <c r="F33" s="568" t="s">
        <v>297</v>
      </c>
    </row>
    <row r="34" spans="1:6" s="147" customFormat="1">
      <c r="A34" s="658"/>
      <c r="B34" s="659" t="s">
        <v>196</v>
      </c>
      <c r="C34" s="558">
        <v>20045819.558858916</v>
      </c>
      <c r="D34" s="558">
        <v>10659572.141061952</v>
      </c>
      <c r="E34" s="570">
        <f t="shared" si="1"/>
        <v>9386247.4177969638</v>
      </c>
      <c r="F34" s="625" t="s">
        <v>197</v>
      </c>
    </row>
    <row r="35" spans="1:6" s="147" customFormat="1">
      <c r="A35" s="658"/>
      <c r="B35" s="659" t="s">
        <v>203</v>
      </c>
      <c r="C35" s="558">
        <v>496124.77729275502</v>
      </c>
      <c r="D35" s="558">
        <v>242003.59619495552</v>
      </c>
      <c r="E35" s="570">
        <f t="shared" si="1"/>
        <v>254121.1810977995</v>
      </c>
      <c r="F35" s="625" t="s">
        <v>204</v>
      </c>
    </row>
    <row r="36" spans="1:6" s="147" customFormat="1">
      <c r="A36" s="658"/>
      <c r="B36" s="659"/>
      <c r="C36" s="558"/>
      <c r="D36" s="558"/>
      <c r="E36" s="570"/>
      <c r="F36" s="625"/>
    </row>
    <row r="37" spans="1:6" s="146" customFormat="1" ht="32.25">
      <c r="A37" s="561" t="s">
        <v>267</v>
      </c>
      <c r="B37" s="657" t="s">
        <v>268</v>
      </c>
      <c r="C37" s="566">
        <f>C38+C39</f>
        <v>4197669.5071010701</v>
      </c>
      <c r="D37" s="566">
        <f>D38+D39</f>
        <v>2188016.7372793602</v>
      </c>
      <c r="E37" s="567">
        <f t="shared" si="1"/>
        <v>2009652.76982171</v>
      </c>
      <c r="F37" s="568" t="s">
        <v>513</v>
      </c>
    </row>
    <row r="38" spans="1:6" s="147" customFormat="1">
      <c r="A38" s="658"/>
      <c r="B38" s="659" t="s">
        <v>196</v>
      </c>
      <c r="C38" s="558">
        <v>4037887.0495010703</v>
      </c>
      <c r="D38" s="558">
        <v>2101300.938490246</v>
      </c>
      <c r="E38" s="570">
        <f t="shared" si="1"/>
        <v>1936586.1110108243</v>
      </c>
      <c r="F38" s="625" t="s">
        <v>197</v>
      </c>
    </row>
    <row r="39" spans="1:6" s="147" customFormat="1">
      <c r="A39" s="658"/>
      <c r="B39" s="659" t="s">
        <v>203</v>
      </c>
      <c r="C39" s="558">
        <v>159782.45759999999</v>
      </c>
      <c r="D39" s="558">
        <v>86715.798789114298</v>
      </c>
      <c r="E39" s="570">
        <f t="shared" si="1"/>
        <v>73066.658810885696</v>
      </c>
      <c r="F39" s="625" t="s">
        <v>204</v>
      </c>
    </row>
    <row r="40" spans="1:6" s="146" customFormat="1" ht="21.75">
      <c r="A40" s="549" t="s">
        <v>269</v>
      </c>
      <c r="B40" s="660" t="s">
        <v>270</v>
      </c>
      <c r="C40" s="661">
        <f>C41+C42</f>
        <v>17676973.03013913</v>
      </c>
      <c r="D40" s="662">
        <f>D41+D42</f>
        <v>4764234.5382547323</v>
      </c>
      <c r="E40" s="663">
        <f t="shared" si="1"/>
        <v>12912738.491884397</v>
      </c>
      <c r="F40" s="664" t="s">
        <v>298</v>
      </c>
    </row>
    <row r="41" spans="1:6" s="147" customFormat="1">
      <c r="A41" s="658"/>
      <c r="B41" s="665" t="s">
        <v>196</v>
      </c>
      <c r="C41" s="557">
        <v>17427772.30984921</v>
      </c>
      <c r="D41" s="558">
        <v>4721534.4001384797</v>
      </c>
      <c r="E41" s="570">
        <f t="shared" si="1"/>
        <v>12706237.909710731</v>
      </c>
      <c r="F41" s="625" t="s">
        <v>197</v>
      </c>
    </row>
    <row r="42" spans="1:6" s="147" customFormat="1">
      <c r="A42" s="658"/>
      <c r="B42" s="665" t="s">
        <v>203</v>
      </c>
      <c r="C42" s="557">
        <v>249200.72028992054</v>
      </c>
      <c r="D42" s="558">
        <v>42700.138116252987</v>
      </c>
      <c r="E42" s="570">
        <f t="shared" si="1"/>
        <v>206500.58217366756</v>
      </c>
      <c r="F42" s="625" t="s">
        <v>204</v>
      </c>
    </row>
    <row r="43" spans="1:6" s="147" customFormat="1">
      <c r="A43" s="658"/>
      <c r="B43" s="665"/>
      <c r="C43" s="557"/>
      <c r="D43" s="558"/>
      <c r="E43" s="570"/>
      <c r="F43" s="625"/>
    </row>
    <row r="44" spans="1:6" s="146" customFormat="1" ht="22.5">
      <c r="A44" s="561" t="s">
        <v>271</v>
      </c>
      <c r="B44" s="666" t="s">
        <v>272</v>
      </c>
      <c r="C44" s="565">
        <f>C45</f>
        <v>10258615.766566519</v>
      </c>
      <c r="D44" s="566">
        <f>D45</f>
        <v>3406110.153008481</v>
      </c>
      <c r="E44" s="567">
        <f t="shared" si="1"/>
        <v>6852505.6135580372</v>
      </c>
      <c r="F44" s="568" t="s">
        <v>299</v>
      </c>
    </row>
    <row r="45" spans="1:6" s="147" customFormat="1">
      <c r="A45" s="658"/>
      <c r="B45" s="665" t="s">
        <v>198</v>
      </c>
      <c r="C45" s="557">
        <v>10258615.766566519</v>
      </c>
      <c r="D45" s="558">
        <v>3406110.153008481</v>
      </c>
      <c r="E45" s="570">
        <f t="shared" si="1"/>
        <v>6852505.6135580372</v>
      </c>
      <c r="F45" s="625" t="s">
        <v>199</v>
      </c>
    </row>
    <row r="46" spans="1:6" s="147" customFormat="1">
      <c r="A46" s="658"/>
      <c r="B46" s="665"/>
      <c r="C46" s="557"/>
      <c r="D46" s="558"/>
      <c r="E46" s="570"/>
      <c r="F46" s="625"/>
    </row>
    <row r="47" spans="1:6" s="146" customFormat="1" ht="21.75">
      <c r="A47" s="561" t="s">
        <v>273</v>
      </c>
      <c r="B47" s="666" t="s">
        <v>274</v>
      </c>
      <c r="C47" s="565">
        <f>C48+C49</f>
        <v>19901809.823656365</v>
      </c>
      <c r="D47" s="566">
        <f>D48+D49</f>
        <v>3431973.5786274001</v>
      </c>
      <c r="E47" s="567">
        <f t="shared" si="1"/>
        <v>16469836.245028965</v>
      </c>
      <c r="F47" s="568" t="s">
        <v>300</v>
      </c>
    </row>
    <row r="48" spans="1:6" s="147" customFormat="1">
      <c r="A48" s="658"/>
      <c r="B48" s="665" t="s">
        <v>196</v>
      </c>
      <c r="C48" s="557">
        <v>6067131.872938646</v>
      </c>
      <c r="D48" s="558">
        <v>1720892.598152329</v>
      </c>
      <c r="E48" s="570">
        <f t="shared" si="1"/>
        <v>4346239.2747863168</v>
      </c>
      <c r="F48" s="625" t="s">
        <v>197</v>
      </c>
    </row>
    <row r="49" spans="1:6" s="147" customFormat="1">
      <c r="A49" s="658"/>
      <c r="B49" s="665" t="s">
        <v>203</v>
      </c>
      <c r="C49" s="557">
        <v>13834677.950717721</v>
      </c>
      <c r="D49" s="558">
        <v>1711080.9804750711</v>
      </c>
      <c r="E49" s="570">
        <f t="shared" si="1"/>
        <v>12123596.970242649</v>
      </c>
      <c r="F49" s="625" t="s">
        <v>204</v>
      </c>
    </row>
    <row r="50" spans="1:6" s="147" customFormat="1">
      <c r="A50" s="658"/>
      <c r="B50" s="665"/>
      <c r="C50" s="557"/>
      <c r="D50" s="558"/>
      <c r="E50" s="570"/>
      <c r="F50" s="625"/>
    </row>
    <row r="51" spans="1:6" s="146" customFormat="1" ht="32.25">
      <c r="A51" s="561" t="s">
        <v>275</v>
      </c>
      <c r="B51" s="666" t="s">
        <v>276</v>
      </c>
      <c r="C51" s="565">
        <f>C52+C53+C54</f>
        <v>6833779.5760983024</v>
      </c>
      <c r="D51" s="566">
        <f>D52+D53+D54</f>
        <v>2272473.5224835849</v>
      </c>
      <c r="E51" s="567">
        <f t="shared" si="1"/>
        <v>4561306.053614717</v>
      </c>
      <c r="F51" s="568" t="s">
        <v>301</v>
      </c>
    </row>
    <row r="52" spans="1:6" s="147" customFormat="1">
      <c r="A52" s="658"/>
      <c r="B52" s="665" t="s">
        <v>196</v>
      </c>
      <c r="C52" s="557">
        <v>6233472.1514593763</v>
      </c>
      <c r="D52" s="558">
        <v>2052221.7206322744</v>
      </c>
      <c r="E52" s="570">
        <f t="shared" si="1"/>
        <v>4181250.4308271017</v>
      </c>
      <c r="F52" s="625" t="s">
        <v>197</v>
      </c>
    </row>
    <row r="53" spans="1:6" s="147" customFormat="1">
      <c r="A53" s="658"/>
      <c r="B53" s="665" t="s">
        <v>308</v>
      </c>
      <c r="C53" s="557">
        <v>464802.9</v>
      </c>
      <c r="D53" s="558">
        <v>182935.75499999989</v>
      </c>
      <c r="E53" s="570">
        <f t="shared" si="1"/>
        <v>281867.14500000014</v>
      </c>
      <c r="F53" s="625" t="s">
        <v>200</v>
      </c>
    </row>
    <row r="54" spans="1:6" s="147" customFormat="1">
      <c r="A54" s="658"/>
      <c r="B54" s="665" t="s">
        <v>203</v>
      </c>
      <c r="C54" s="557">
        <v>135504.52463892527</v>
      </c>
      <c r="D54" s="558">
        <v>37316.046851310617</v>
      </c>
      <c r="E54" s="570">
        <f t="shared" si="1"/>
        <v>98188.477787614655</v>
      </c>
      <c r="F54" s="625" t="s">
        <v>204</v>
      </c>
    </row>
    <row r="55" spans="1:6" s="147" customFormat="1">
      <c r="A55" s="658"/>
      <c r="B55" s="665"/>
      <c r="C55" s="557"/>
      <c r="D55" s="558"/>
      <c r="E55" s="570"/>
      <c r="F55" s="625"/>
    </row>
    <row r="56" spans="1:6" s="146" customFormat="1" ht="42.75">
      <c r="A56" s="561" t="s">
        <v>277</v>
      </c>
      <c r="B56" s="666" t="s">
        <v>278</v>
      </c>
      <c r="C56" s="565">
        <f>C57+C58</f>
        <v>6571465.6659796312</v>
      </c>
      <c r="D56" s="566">
        <f>D57+D58</f>
        <v>3231882.1121457471</v>
      </c>
      <c r="E56" s="567">
        <f t="shared" si="1"/>
        <v>3339583.5538338842</v>
      </c>
      <c r="F56" s="568" t="s">
        <v>302</v>
      </c>
    </row>
    <row r="57" spans="1:6" s="147" customFormat="1">
      <c r="A57" s="658"/>
      <c r="B57" s="665" t="s">
        <v>196</v>
      </c>
      <c r="C57" s="557">
        <v>6548622.6338073146</v>
      </c>
      <c r="D57" s="558">
        <v>3225844.0249192859</v>
      </c>
      <c r="E57" s="570">
        <f t="shared" si="1"/>
        <v>3322778.6088880287</v>
      </c>
      <c r="F57" s="625" t="s">
        <v>197</v>
      </c>
    </row>
    <row r="58" spans="1:6" s="147" customFormat="1">
      <c r="A58" s="658"/>
      <c r="B58" s="665" t="s">
        <v>203</v>
      </c>
      <c r="C58" s="557">
        <v>22843.032172317024</v>
      </c>
      <c r="D58" s="558">
        <v>6038.0872264612799</v>
      </c>
      <c r="E58" s="570">
        <f t="shared" si="1"/>
        <v>16804.944945855743</v>
      </c>
      <c r="F58" s="625" t="s">
        <v>204</v>
      </c>
    </row>
    <row r="59" spans="1:6" s="147" customFormat="1">
      <c r="A59" s="658"/>
      <c r="B59" s="665"/>
      <c r="C59" s="557"/>
      <c r="D59" s="558"/>
      <c r="E59" s="570"/>
      <c r="F59" s="625"/>
    </row>
    <row r="60" spans="1:6" s="146" customFormat="1" ht="42.75">
      <c r="A60" s="561" t="s">
        <v>279</v>
      </c>
      <c r="B60" s="666" t="s">
        <v>280</v>
      </c>
      <c r="C60" s="565">
        <f>C61</f>
        <v>13112565.786015622</v>
      </c>
      <c r="D60" s="566">
        <f>D61</f>
        <v>4341602.8016620483</v>
      </c>
      <c r="E60" s="567">
        <f t="shared" si="1"/>
        <v>8770962.984353574</v>
      </c>
      <c r="F60" s="568" t="s">
        <v>303</v>
      </c>
    </row>
    <row r="61" spans="1:6" s="147" customFormat="1">
      <c r="A61" s="658"/>
      <c r="B61" s="665" t="s">
        <v>308</v>
      </c>
      <c r="C61" s="557">
        <v>13112565.786015622</v>
      </c>
      <c r="D61" s="558">
        <v>4341602.8016620483</v>
      </c>
      <c r="E61" s="570">
        <f t="shared" si="1"/>
        <v>8770962.984353574</v>
      </c>
      <c r="F61" s="625" t="s">
        <v>200</v>
      </c>
    </row>
    <row r="62" spans="1:6" s="147" customFormat="1">
      <c r="A62" s="658"/>
      <c r="B62" s="665"/>
      <c r="C62" s="557"/>
      <c r="D62" s="558"/>
      <c r="E62" s="570"/>
      <c r="F62" s="625"/>
    </row>
    <row r="63" spans="1:6" s="146" customFormat="1">
      <c r="A63" s="561" t="s">
        <v>281</v>
      </c>
      <c r="B63" s="666" t="s">
        <v>282</v>
      </c>
      <c r="C63" s="565">
        <f>C64+C65+C66</f>
        <v>14175845.244749811</v>
      </c>
      <c r="D63" s="566">
        <f>D64+D65+D66</f>
        <v>2533632.4099974297</v>
      </c>
      <c r="E63" s="567">
        <f t="shared" si="1"/>
        <v>11642212.834752381</v>
      </c>
      <c r="F63" s="568" t="s">
        <v>304</v>
      </c>
    </row>
    <row r="64" spans="1:6" s="147" customFormat="1">
      <c r="A64" s="658"/>
      <c r="B64" s="665" t="s">
        <v>196</v>
      </c>
      <c r="C64" s="557">
        <v>4006298.4456606973</v>
      </c>
      <c r="D64" s="558">
        <v>601910.51383937802</v>
      </c>
      <c r="E64" s="570">
        <f t="shared" si="1"/>
        <v>3404387.9318213193</v>
      </c>
      <c r="F64" s="625" t="s">
        <v>197</v>
      </c>
    </row>
    <row r="65" spans="1:6" s="147" customFormat="1">
      <c r="A65" s="658"/>
      <c r="B65" s="665" t="s">
        <v>308</v>
      </c>
      <c r="C65" s="557">
        <v>10129809.39433106</v>
      </c>
      <c r="D65" s="558">
        <v>1924727.3649999998</v>
      </c>
      <c r="E65" s="570">
        <f t="shared" si="1"/>
        <v>8205082.0293310601</v>
      </c>
      <c r="F65" s="625" t="s">
        <v>200</v>
      </c>
    </row>
    <row r="66" spans="1:6" s="147" customFormat="1">
      <c r="A66" s="658"/>
      <c r="B66" s="665" t="s">
        <v>203</v>
      </c>
      <c r="C66" s="557">
        <v>39737.404758052107</v>
      </c>
      <c r="D66" s="558">
        <v>6994.5311580521047</v>
      </c>
      <c r="E66" s="570">
        <f t="shared" si="1"/>
        <v>32742.873600000003</v>
      </c>
      <c r="F66" s="625" t="s">
        <v>204</v>
      </c>
    </row>
    <row r="67" spans="1:6" s="147" customFormat="1">
      <c r="A67" s="658"/>
      <c r="B67" s="665"/>
      <c r="C67" s="557"/>
      <c r="D67" s="558"/>
      <c r="E67" s="570"/>
      <c r="F67" s="625"/>
    </row>
    <row r="68" spans="1:6" s="146" customFormat="1" ht="21.75">
      <c r="A68" s="561" t="s">
        <v>283</v>
      </c>
      <c r="B68" s="666" t="s">
        <v>284</v>
      </c>
      <c r="C68" s="565">
        <f>C69+C70+C71</f>
        <v>18583631.925314475</v>
      </c>
      <c r="D68" s="566">
        <f>D69+D70+D71</f>
        <v>5346843.4944583904</v>
      </c>
      <c r="E68" s="567">
        <f t="shared" si="1"/>
        <v>13236788.430856084</v>
      </c>
      <c r="F68" s="568" t="s">
        <v>305</v>
      </c>
    </row>
    <row r="69" spans="1:6" s="147" customFormat="1">
      <c r="A69" s="658"/>
      <c r="B69" s="665" t="s">
        <v>196</v>
      </c>
      <c r="C69" s="557">
        <v>16284011.029725824</v>
      </c>
      <c r="D69" s="558">
        <v>4712052.2396425912</v>
      </c>
      <c r="E69" s="570">
        <f t="shared" si="1"/>
        <v>11571958.790083233</v>
      </c>
      <c r="F69" s="625" t="s">
        <v>197</v>
      </c>
    </row>
    <row r="70" spans="1:6" s="147" customFormat="1">
      <c r="A70" s="658"/>
      <c r="B70" s="665" t="s">
        <v>308</v>
      </c>
      <c r="C70" s="557">
        <v>2239935.9023728534</v>
      </c>
      <c r="D70" s="558">
        <v>617013.34499999986</v>
      </c>
      <c r="E70" s="570">
        <f t="shared" si="1"/>
        <v>1622922.5573728536</v>
      </c>
      <c r="F70" s="625" t="s">
        <v>200</v>
      </c>
    </row>
    <row r="71" spans="1:6" s="147" customFormat="1">
      <c r="A71" s="658"/>
      <c r="B71" s="665" t="s">
        <v>203</v>
      </c>
      <c r="C71" s="557">
        <v>59684.993215799215</v>
      </c>
      <c r="D71" s="558">
        <v>17777.909815799219</v>
      </c>
      <c r="E71" s="570">
        <f t="shared" si="1"/>
        <v>41907.083399999996</v>
      </c>
      <c r="F71" s="625" t="s">
        <v>204</v>
      </c>
    </row>
    <row r="72" spans="1:6" s="147" customFormat="1">
      <c r="A72" s="658"/>
      <c r="B72" s="665"/>
      <c r="C72" s="557"/>
      <c r="D72" s="558"/>
      <c r="E72" s="570"/>
      <c r="F72" s="625"/>
    </row>
    <row r="73" spans="1:6" s="146" customFormat="1" ht="22.5">
      <c r="A73" s="561" t="s">
        <v>285</v>
      </c>
      <c r="B73" s="657" t="s">
        <v>286</v>
      </c>
      <c r="C73" s="565">
        <f>C74+C75+C76</f>
        <v>3368783.3611069317</v>
      </c>
      <c r="D73" s="566">
        <f>D74+D75+D76</f>
        <v>1020297.129269299</v>
      </c>
      <c r="E73" s="567">
        <f t="shared" si="1"/>
        <v>2348486.2318376326</v>
      </c>
      <c r="F73" s="568" t="s">
        <v>515</v>
      </c>
    </row>
    <row r="74" spans="1:6" s="147" customFormat="1">
      <c r="A74" s="658"/>
      <c r="B74" s="665" t="s">
        <v>196</v>
      </c>
      <c r="C74" s="557">
        <v>2163827.373708691</v>
      </c>
      <c r="D74" s="558">
        <v>714447.05397341831</v>
      </c>
      <c r="E74" s="570">
        <f t="shared" si="1"/>
        <v>1449380.3197352728</v>
      </c>
      <c r="F74" s="625" t="s">
        <v>197</v>
      </c>
    </row>
    <row r="75" spans="1:6" s="147" customFormat="1">
      <c r="A75" s="658"/>
      <c r="B75" s="665" t="s">
        <v>308</v>
      </c>
      <c r="C75" s="557">
        <v>1202016.49890236</v>
      </c>
      <c r="D75" s="558">
        <v>304899.63</v>
      </c>
      <c r="E75" s="570">
        <f t="shared" si="1"/>
        <v>897116.86890235997</v>
      </c>
      <c r="F75" s="625" t="s">
        <v>200</v>
      </c>
    </row>
    <row r="76" spans="1:6" s="147" customFormat="1">
      <c r="A76" s="658"/>
      <c r="B76" s="665" t="s">
        <v>203</v>
      </c>
      <c r="C76" s="557">
        <v>2939.4884958806983</v>
      </c>
      <c r="D76" s="558">
        <v>950.4452958806985</v>
      </c>
      <c r="E76" s="570">
        <f t="shared" si="1"/>
        <v>1989.0431999999998</v>
      </c>
      <c r="F76" s="625" t="s">
        <v>204</v>
      </c>
    </row>
    <row r="77" spans="1:6" s="147" customFormat="1">
      <c r="A77" s="658"/>
      <c r="B77" s="665"/>
      <c r="C77" s="557"/>
      <c r="D77" s="558"/>
      <c r="E77" s="570"/>
      <c r="F77" s="625"/>
    </row>
    <row r="78" spans="1:6" s="146" customFormat="1" ht="21.75">
      <c r="A78" s="561" t="s">
        <v>287</v>
      </c>
      <c r="B78" s="666" t="s">
        <v>288</v>
      </c>
      <c r="C78" s="565">
        <f>C79+C80+C81</f>
        <v>4863017.7690482158</v>
      </c>
      <c r="D78" s="566">
        <f>D79+D80+D81</f>
        <v>2119375.9906292614</v>
      </c>
      <c r="E78" s="567">
        <f t="shared" si="1"/>
        <v>2743641.7784189545</v>
      </c>
      <c r="F78" s="568" t="s">
        <v>306</v>
      </c>
    </row>
    <row r="79" spans="1:6" s="147" customFormat="1">
      <c r="A79" s="658"/>
      <c r="B79" s="665" t="s">
        <v>196</v>
      </c>
      <c r="C79" s="557">
        <v>821998.60904821614</v>
      </c>
      <c r="D79" s="558">
        <v>176892.99161320107</v>
      </c>
      <c r="E79" s="570">
        <f t="shared" si="1"/>
        <v>645105.61743501504</v>
      </c>
      <c r="F79" s="625" t="s">
        <v>197</v>
      </c>
    </row>
    <row r="80" spans="1:6" s="147" customFormat="1" ht="33.75">
      <c r="A80" s="658"/>
      <c r="B80" s="665" t="s">
        <v>201</v>
      </c>
      <c r="C80" s="557">
        <v>3353386.16</v>
      </c>
      <c r="D80" s="558">
        <v>1696847.1600000001</v>
      </c>
      <c r="E80" s="570">
        <f t="shared" si="1"/>
        <v>1656539</v>
      </c>
      <c r="F80" s="625" t="s">
        <v>202</v>
      </c>
    </row>
    <row r="81" spans="1:6" s="147" customFormat="1">
      <c r="A81" s="658"/>
      <c r="B81" s="665" t="s">
        <v>203</v>
      </c>
      <c r="C81" s="557">
        <v>687633</v>
      </c>
      <c r="D81" s="558">
        <v>245635.83901605994</v>
      </c>
      <c r="E81" s="570">
        <f t="shared" si="1"/>
        <v>441997.16098394006</v>
      </c>
      <c r="F81" s="625" t="s">
        <v>204</v>
      </c>
    </row>
    <row r="82" spans="1:6" s="147" customFormat="1">
      <c r="A82" s="658"/>
      <c r="B82" s="665"/>
      <c r="C82" s="557"/>
      <c r="D82" s="558"/>
      <c r="E82" s="570"/>
      <c r="F82" s="625"/>
    </row>
    <row r="83" spans="1:6" s="146" customFormat="1" ht="78.75">
      <c r="A83" s="561" t="s">
        <v>289</v>
      </c>
      <c r="B83" s="666" t="s">
        <v>601</v>
      </c>
      <c r="C83" s="565">
        <f>C84</f>
        <v>313458.12840000005</v>
      </c>
      <c r="D83" s="566"/>
      <c r="E83" s="567">
        <f t="shared" ref="E83:E92" si="2">C83-D83</f>
        <v>313458.12840000005</v>
      </c>
      <c r="F83" s="568" t="s">
        <v>307</v>
      </c>
    </row>
    <row r="84" spans="1:6" s="147" customFormat="1">
      <c r="A84" s="658"/>
      <c r="B84" s="665" t="s">
        <v>203</v>
      </c>
      <c r="C84" s="557">
        <v>313458.12840000005</v>
      </c>
      <c r="D84" s="558"/>
      <c r="E84" s="570">
        <f>C84</f>
        <v>313458.12840000005</v>
      </c>
      <c r="F84" s="625" t="s">
        <v>204</v>
      </c>
    </row>
    <row r="85" spans="1:6" s="147" customFormat="1">
      <c r="A85" s="658"/>
      <c r="B85" s="665"/>
      <c r="C85" s="557"/>
      <c r="D85" s="558"/>
      <c r="E85" s="570"/>
      <c r="F85" s="625"/>
    </row>
    <row r="86" spans="1:6" s="29" customFormat="1">
      <c r="A86" s="569"/>
      <c r="B86" s="429" t="s">
        <v>205</v>
      </c>
      <c r="C86" s="565">
        <f>C88+C89+C90+C91+C92</f>
        <v>379003345.99422455</v>
      </c>
      <c r="D86" s="566">
        <f>D88+D89+D90+D91+D92</f>
        <v>171155872.74639189</v>
      </c>
      <c r="E86" s="567">
        <f t="shared" si="2"/>
        <v>207847473.24783266</v>
      </c>
      <c r="F86" s="630" t="s">
        <v>206</v>
      </c>
    </row>
    <row r="87" spans="1:6" s="29" customFormat="1">
      <c r="A87" s="569"/>
      <c r="B87" s="429"/>
      <c r="C87" s="565"/>
      <c r="D87" s="566"/>
      <c r="E87" s="567"/>
      <c r="F87" s="630"/>
    </row>
    <row r="88" spans="1:6" s="29" customFormat="1">
      <c r="A88" s="569"/>
      <c r="B88" s="665" t="s">
        <v>196</v>
      </c>
      <c r="C88" s="562">
        <f>C8+C13+C16+C20+C23+C26+C30+C34+C38+C41+C48+C52+C57+C64+C69+C74+C79</f>
        <v>279318880.09097689</v>
      </c>
      <c r="D88" s="563">
        <f>D8+D13+D16+D20+D23+D26+D30+D34+D38+D41+D48+D52+D57+D64+D69+D74+D79</f>
        <v>138299214.82905236</v>
      </c>
      <c r="E88" s="559">
        <f t="shared" si="2"/>
        <v>141019665.26192454</v>
      </c>
      <c r="F88" s="625" t="s">
        <v>197</v>
      </c>
    </row>
    <row r="89" spans="1:6" s="29" customFormat="1">
      <c r="A89" s="569"/>
      <c r="B89" s="665" t="s">
        <v>198</v>
      </c>
      <c r="C89" s="562">
        <f>C44</f>
        <v>10258615.766566519</v>
      </c>
      <c r="D89" s="563">
        <f>D44</f>
        <v>3406110.153008481</v>
      </c>
      <c r="E89" s="559">
        <f t="shared" si="2"/>
        <v>6852505.6135580372</v>
      </c>
      <c r="F89" s="625" t="s">
        <v>199</v>
      </c>
    </row>
    <row r="90" spans="1:6" s="29" customFormat="1">
      <c r="A90" s="569"/>
      <c r="B90" s="665" t="s">
        <v>310</v>
      </c>
      <c r="C90" s="562">
        <f>C9+C53+C61+C65+C70+C75</f>
        <v>27580941.537085406</v>
      </c>
      <c r="D90" s="563">
        <f>D9+D53+D61+D65+D70+D75</f>
        <v>7497179.901662048</v>
      </c>
      <c r="E90" s="559">
        <f t="shared" si="2"/>
        <v>20083761.635423359</v>
      </c>
      <c r="F90" s="625" t="s">
        <v>200</v>
      </c>
    </row>
    <row r="91" spans="1:6" s="29" customFormat="1" ht="33.75">
      <c r="A91" s="569"/>
      <c r="B91" s="665" t="s">
        <v>309</v>
      </c>
      <c r="C91" s="562">
        <f>C80</f>
        <v>3353386.16</v>
      </c>
      <c r="D91" s="563">
        <f>D80</f>
        <v>1696847.1600000001</v>
      </c>
      <c r="E91" s="559">
        <f t="shared" si="2"/>
        <v>1656539</v>
      </c>
      <c r="F91" s="625" t="s">
        <v>202</v>
      </c>
    </row>
    <row r="92" spans="1:6" s="29" customFormat="1">
      <c r="A92" s="667"/>
      <c r="B92" s="668" t="s">
        <v>203</v>
      </c>
      <c r="C92" s="669">
        <f>C10+C17+C27+C31+C35+C39+C42+C49+C54+C58+C66+C71+C76+C81+C84</f>
        <v>58491522.439595692</v>
      </c>
      <c r="D92" s="670">
        <f>D10+D17+D27+D31+D35+D39+D42+D49+D54+D58+D66+D71+D76+D81+D84</f>
        <v>20256520.702668987</v>
      </c>
      <c r="E92" s="671">
        <f t="shared" si="2"/>
        <v>38235001.736926705</v>
      </c>
      <c r="F92" s="672" t="s">
        <v>204</v>
      </c>
    </row>
    <row r="93" spans="1:6">
      <c r="B93" s="22"/>
      <c r="F93" s="161"/>
    </row>
    <row r="94" spans="1:6">
      <c r="B94" s="22"/>
      <c r="F94" s="161"/>
    </row>
  </sheetData>
  <mergeCells count="8">
    <mergeCell ref="A1:C1"/>
    <mergeCell ref="A2:C2"/>
    <mergeCell ref="A3:B3"/>
    <mergeCell ref="E3:F3"/>
    <mergeCell ref="D4:E4"/>
    <mergeCell ref="F4:F5"/>
    <mergeCell ref="B4:B5"/>
    <mergeCell ref="A4:A5"/>
  </mergeCells>
  <printOptions horizontalCentered="1"/>
  <pageMargins left="0.51181102362204722" right="0.51181102362204722" top="0.51181102362204722" bottom="0.51181102362204722" header="0.31496062992125984" footer="0.31496062992125984"/>
  <pageSetup paperSize="9" orientation="portrait" r:id="rId1"/>
  <rowBreaks count="1" manualBreakCount="1">
    <brk id="7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000"/>
  </sheetPr>
  <dimension ref="A1:I93"/>
  <sheetViews>
    <sheetView tabSelected="1" view="pageBreakPreview" topLeftCell="A76" zoomScaleNormal="120" zoomScaleSheetLayoutView="100" workbookViewId="0">
      <selection activeCell="A5" sqref="A5:I6"/>
    </sheetView>
  </sheetViews>
  <sheetFormatPr defaultColWidth="9.140625" defaultRowHeight="15"/>
  <cols>
    <col min="1" max="1" width="2.42578125" style="152" customWidth="1"/>
    <col min="2" max="2" width="16.28515625" style="154" customWidth="1"/>
    <col min="3" max="3" width="10.7109375" style="18" customWidth="1"/>
    <col min="4" max="4" width="10.28515625" style="18" customWidth="1"/>
    <col min="5" max="5" width="11.85546875" style="18" customWidth="1"/>
    <col min="6" max="6" width="12.85546875" style="18" customWidth="1"/>
    <col min="7" max="7" width="12.28515625" style="18" customWidth="1"/>
    <col min="8" max="8" width="18.42578125" style="160" customWidth="1"/>
  </cols>
  <sheetData>
    <row r="1" spans="1:8" ht="36.75" customHeight="1">
      <c r="A1" s="776" t="s">
        <v>737</v>
      </c>
      <c r="B1" s="776"/>
      <c r="C1" s="776"/>
      <c r="D1" s="355"/>
      <c r="E1" s="355"/>
      <c r="F1" s="355"/>
      <c r="G1" s="355"/>
      <c r="H1" s="355"/>
    </row>
    <row r="2" spans="1:8" ht="15.6" customHeight="1">
      <c r="A2" s="781">
        <v>2021</v>
      </c>
      <c r="B2" s="781"/>
      <c r="C2" s="781"/>
      <c r="D2" s="287"/>
      <c r="E2" s="287"/>
      <c r="F2" s="287"/>
      <c r="G2" s="287"/>
      <c r="H2" s="287"/>
    </row>
    <row r="3" spans="1:8" s="9" customFormat="1" ht="11.25">
      <c r="A3" s="778" t="s">
        <v>563</v>
      </c>
      <c r="B3" s="778"/>
      <c r="C3" s="283"/>
      <c r="D3" s="283"/>
      <c r="E3" s="777" t="s">
        <v>564</v>
      </c>
      <c r="F3" s="777"/>
      <c r="G3" s="777"/>
      <c r="H3" s="777"/>
    </row>
    <row r="4" spans="1:8" ht="22.5" customHeight="1">
      <c r="A4" s="790"/>
      <c r="B4" s="791"/>
      <c r="C4" s="295" t="s">
        <v>765</v>
      </c>
      <c r="D4" s="793" t="s">
        <v>766</v>
      </c>
      <c r="E4" s="793"/>
      <c r="F4" s="793"/>
      <c r="G4" s="793"/>
      <c r="H4" s="792"/>
    </row>
    <row r="5" spans="1:8" ht="93" customHeight="1">
      <c r="A5" s="790"/>
      <c r="B5" s="791"/>
      <c r="C5" s="687" t="s">
        <v>769</v>
      </c>
      <c r="D5" s="687" t="s">
        <v>770</v>
      </c>
      <c r="E5" s="687" t="s">
        <v>771</v>
      </c>
      <c r="F5" s="687" t="s">
        <v>772</v>
      </c>
      <c r="G5" s="687" t="s">
        <v>773</v>
      </c>
      <c r="H5" s="792"/>
    </row>
    <row r="6" spans="1:8" ht="7.9" customHeight="1">
      <c r="A6" s="300"/>
      <c r="B6" s="296"/>
      <c r="C6" s="673"/>
      <c r="D6" s="674"/>
      <c r="E6" s="674"/>
      <c r="F6" s="674"/>
      <c r="G6" s="675"/>
      <c r="H6" s="297"/>
    </row>
    <row r="7" spans="1:8" s="149" customFormat="1" ht="33.75">
      <c r="A7" s="676" t="s">
        <v>251</v>
      </c>
      <c r="B7" s="657" t="s">
        <v>252</v>
      </c>
      <c r="C7" s="635">
        <f>'4.1.Cont productie pe AE'!E7</f>
        <v>25627864.654125638</v>
      </c>
      <c r="D7" s="636">
        <f>D8+D9+D10</f>
        <v>2859440.9987777881</v>
      </c>
      <c r="E7" s="636">
        <f t="shared" ref="E7:F7" si="0">E8+E9+E10</f>
        <v>145745.70814939914</v>
      </c>
      <c r="F7" s="636">
        <f t="shared" si="0"/>
        <v>30835.064017153076</v>
      </c>
      <c r="G7" s="624">
        <f>C7-D7-E7+F7</f>
        <v>22653513.011215605</v>
      </c>
      <c r="H7" s="568" t="s">
        <v>290</v>
      </c>
    </row>
    <row r="8" spans="1:8" s="150" customFormat="1" ht="22.5">
      <c r="A8" s="456"/>
      <c r="B8" s="659" t="s">
        <v>196</v>
      </c>
      <c r="C8" s="557">
        <f>'4.1.Cont productie pe AE'!E8</f>
        <v>14136542.879570935</v>
      </c>
      <c r="D8" s="558">
        <v>2559862.0987777882</v>
      </c>
      <c r="E8" s="558">
        <v>35103.195940477512</v>
      </c>
      <c r="F8" s="558">
        <v>30835.064017153076</v>
      </c>
      <c r="G8" s="570">
        <f t="shared" ref="G8:G71" si="1">C8-D8-E8+F8</f>
        <v>11572412.648869822</v>
      </c>
      <c r="H8" s="625" t="s">
        <v>197</v>
      </c>
    </row>
    <row r="9" spans="1:8" s="150" customFormat="1" ht="22.5">
      <c r="A9" s="456"/>
      <c r="B9" s="659" t="s">
        <v>308</v>
      </c>
      <c r="C9" s="557">
        <f>'4.1.Cont productie pe AE'!E9</f>
        <v>305810.05046351394</v>
      </c>
      <c r="D9" s="558">
        <v>299578.90000000002</v>
      </c>
      <c r="E9" s="558"/>
      <c r="F9" s="558"/>
      <c r="G9" s="570">
        <f t="shared" si="1"/>
        <v>6231.1504635139136</v>
      </c>
      <c r="H9" s="625" t="s">
        <v>200</v>
      </c>
    </row>
    <row r="10" spans="1:8" s="150" customFormat="1" ht="22.5">
      <c r="A10" s="456"/>
      <c r="B10" s="659" t="s">
        <v>203</v>
      </c>
      <c r="C10" s="557">
        <f>'4.1.Cont productie pe AE'!E10</f>
        <v>11185511.724091195</v>
      </c>
      <c r="D10" s="558"/>
      <c r="E10" s="558">
        <v>110642.51220892163</v>
      </c>
      <c r="F10" s="558"/>
      <c r="G10" s="570">
        <f t="shared" si="1"/>
        <v>11074869.211882273</v>
      </c>
      <c r="H10" s="625" t="s">
        <v>204</v>
      </c>
    </row>
    <row r="11" spans="1:8" s="150" customFormat="1" ht="11.25">
      <c r="A11" s="456"/>
      <c r="B11" s="659"/>
      <c r="C11" s="557"/>
      <c r="D11" s="558"/>
      <c r="E11" s="558"/>
      <c r="F11" s="558"/>
      <c r="G11" s="570"/>
      <c r="H11" s="625"/>
    </row>
    <row r="12" spans="1:8" s="149" customFormat="1" ht="21.75">
      <c r="A12" s="676" t="s">
        <v>253</v>
      </c>
      <c r="B12" s="657" t="s">
        <v>254</v>
      </c>
      <c r="C12" s="635">
        <f>'4.1.Cont productie pe AE'!E12</f>
        <v>967769.42429996992</v>
      </c>
      <c r="D12" s="636">
        <f>D13</f>
        <v>214369.13681260147</v>
      </c>
      <c r="E12" s="636">
        <f t="shared" ref="E12" si="2">E13</f>
        <v>18176.798697310645</v>
      </c>
      <c r="F12" s="636"/>
      <c r="G12" s="624">
        <f t="shared" si="1"/>
        <v>735223.48879005783</v>
      </c>
      <c r="H12" s="568" t="s">
        <v>291</v>
      </c>
    </row>
    <row r="13" spans="1:8" s="151" customFormat="1" ht="22.5">
      <c r="A13" s="456"/>
      <c r="B13" s="659" t="s">
        <v>196</v>
      </c>
      <c r="C13" s="557">
        <f>'4.1.Cont productie pe AE'!E13</f>
        <v>967769.42429996992</v>
      </c>
      <c r="D13" s="558">
        <v>214369.13681260147</v>
      </c>
      <c r="E13" s="558">
        <v>18176.798697310645</v>
      </c>
      <c r="F13" s="558"/>
      <c r="G13" s="570">
        <f t="shared" si="1"/>
        <v>735223.48879005783</v>
      </c>
      <c r="H13" s="625" t="s">
        <v>197</v>
      </c>
    </row>
    <row r="14" spans="1:8" s="151" customFormat="1" ht="11.25">
      <c r="A14" s="456"/>
      <c r="B14" s="659"/>
      <c r="C14" s="557"/>
      <c r="D14" s="558"/>
      <c r="E14" s="558"/>
      <c r="F14" s="558"/>
      <c r="G14" s="570"/>
      <c r="H14" s="625"/>
    </row>
    <row r="15" spans="1:8" s="149" customFormat="1" ht="22.5">
      <c r="A15" s="676" t="s">
        <v>255</v>
      </c>
      <c r="B15" s="657" t="s">
        <v>256</v>
      </c>
      <c r="C15" s="635">
        <f>'4.1.Cont productie pe AE'!E15</f>
        <v>23336282.861862004</v>
      </c>
      <c r="D15" s="636">
        <f>D16+D17</f>
        <v>10785084.779095259</v>
      </c>
      <c r="E15" s="636">
        <f t="shared" ref="E15" si="3">E16+E17</f>
        <v>211602.67859986829</v>
      </c>
      <c r="F15" s="636"/>
      <c r="G15" s="624">
        <f t="shared" si="1"/>
        <v>12339595.404166877</v>
      </c>
      <c r="H15" s="568" t="s">
        <v>292</v>
      </c>
    </row>
    <row r="16" spans="1:8" s="151" customFormat="1" ht="22.5">
      <c r="A16" s="456"/>
      <c r="B16" s="659" t="s">
        <v>196</v>
      </c>
      <c r="C16" s="557">
        <f>'4.1.Cont productie pe AE'!E16</f>
        <v>23176297.096376963</v>
      </c>
      <c r="D16" s="558">
        <v>10785084.779095259</v>
      </c>
      <c r="E16" s="558">
        <v>51687.368069962889</v>
      </c>
      <c r="F16" s="558"/>
      <c r="G16" s="570">
        <f t="shared" si="1"/>
        <v>12339524.949211741</v>
      </c>
      <c r="H16" s="625" t="s">
        <v>197</v>
      </c>
    </row>
    <row r="17" spans="1:8" s="151" customFormat="1" ht="22.5">
      <c r="A17" s="456"/>
      <c r="B17" s="659" t="s">
        <v>203</v>
      </c>
      <c r="C17" s="557">
        <f>'4.1.Cont productie pe AE'!E17</f>
        <v>159985.7654850434</v>
      </c>
      <c r="D17" s="558"/>
      <c r="E17" s="558">
        <v>159915.3105299054</v>
      </c>
      <c r="F17" s="558"/>
      <c r="G17" s="570">
        <f t="shared" si="1"/>
        <v>70.454955138004152</v>
      </c>
      <c r="H17" s="625" t="s">
        <v>204</v>
      </c>
    </row>
    <row r="18" spans="1:8" s="151" customFormat="1" ht="11.25">
      <c r="A18" s="456"/>
      <c r="B18" s="659"/>
      <c r="C18" s="557"/>
      <c r="D18" s="558"/>
      <c r="E18" s="558"/>
      <c r="F18" s="558"/>
      <c r="G18" s="570"/>
      <c r="H18" s="625"/>
    </row>
    <row r="19" spans="1:8" s="149" customFormat="1" ht="90.75" customHeight="1">
      <c r="A19" s="676" t="s">
        <v>257</v>
      </c>
      <c r="B19" s="657" t="s">
        <v>258</v>
      </c>
      <c r="C19" s="565">
        <f>'4.1.Cont productie pe AE'!E19</f>
        <v>5022656.3586303042</v>
      </c>
      <c r="D19" s="566">
        <f>D20</f>
        <v>2257495.5792558067</v>
      </c>
      <c r="E19" s="566">
        <f>E20</f>
        <v>36867.014366403615</v>
      </c>
      <c r="F19" s="566"/>
      <c r="G19" s="567">
        <f t="shared" si="1"/>
        <v>2728293.7650080938</v>
      </c>
      <c r="H19" s="568" t="s">
        <v>293</v>
      </c>
    </row>
    <row r="20" spans="1:8" s="151" customFormat="1" ht="22.5">
      <c r="A20" s="456"/>
      <c r="B20" s="659" t="s">
        <v>196</v>
      </c>
      <c r="C20" s="557">
        <f>'4.1.Cont productie pe AE'!E20</f>
        <v>5022656.3586303042</v>
      </c>
      <c r="D20" s="558">
        <v>2257495.5792558067</v>
      </c>
      <c r="E20" s="558">
        <v>36867.014366403615</v>
      </c>
      <c r="F20" s="558"/>
      <c r="G20" s="570">
        <f t="shared" si="1"/>
        <v>2728293.7650080938</v>
      </c>
      <c r="H20" s="625" t="s">
        <v>197</v>
      </c>
    </row>
    <row r="21" spans="1:8" s="151" customFormat="1" ht="11.25">
      <c r="A21" s="456"/>
      <c r="B21" s="659"/>
      <c r="C21" s="557"/>
      <c r="D21" s="558"/>
      <c r="E21" s="558"/>
      <c r="F21" s="558"/>
      <c r="G21" s="570"/>
      <c r="H21" s="625"/>
    </row>
    <row r="22" spans="1:8" s="149" customFormat="1" ht="67.5">
      <c r="A22" s="676" t="s">
        <v>259</v>
      </c>
      <c r="B22" s="657" t="s">
        <v>260</v>
      </c>
      <c r="C22" s="565">
        <f>'4.1.Cont productie pe AE'!E22</f>
        <v>1310290.9184464081</v>
      </c>
      <c r="D22" s="566">
        <f>D23</f>
        <v>944554.45020760794</v>
      </c>
      <c r="E22" s="566">
        <f t="shared" ref="E22" si="4">E23</f>
        <v>57251.133145300118</v>
      </c>
      <c r="F22" s="566"/>
      <c r="G22" s="567">
        <f t="shared" si="1"/>
        <v>308485.33509350009</v>
      </c>
      <c r="H22" s="568" t="s">
        <v>294</v>
      </c>
    </row>
    <row r="23" spans="1:8" s="151" customFormat="1" ht="22.5">
      <c r="A23" s="456"/>
      <c r="B23" s="659" t="s">
        <v>196</v>
      </c>
      <c r="C23" s="557">
        <f>'4.1.Cont productie pe AE'!E23</f>
        <v>1310290.9184464081</v>
      </c>
      <c r="D23" s="558">
        <v>944554.45020760794</v>
      </c>
      <c r="E23" s="558">
        <v>57251.133145300118</v>
      </c>
      <c r="F23" s="558"/>
      <c r="G23" s="570">
        <f t="shared" si="1"/>
        <v>308485.33509350009</v>
      </c>
      <c r="H23" s="625" t="s">
        <v>197</v>
      </c>
    </row>
    <row r="24" spans="1:8" s="151" customFormat="1" ht="11.25">
      <c r="A24" s="456"/>
      <c r="B24" s="659"/>
      <c r="C24" s="557"/>
      <c r="D24" s="558"/>
      <c r="E24" s="558"/>
      <c r="F24" s="558"/>
      <c r="G24" s="570"/>
      <c r="H24" s="625"/>
    </row>
    <row r="25" spans="1:8" s="149" customFormat="1" ht="11.25">
      <c r="A25" s="676" t="s">
        <v>261</v>
      </c>
      <c r="B25" s="657" t="s">
        <v>262</v>
      </c>
      <c r="C25" s="565">
        <f>'4.1.Cont productie pe AE'!E25</f>
        <v>19306873.471687194</v>
      </c>
      <c r="D25" s="566">
        <f>D26+D27</f>
        <v>3792160.6770609468</v>
      </c>
      <c r="E25" s="566">
        <f t="shared" ref="E25" si="5">E26+E27</f>
        <v>278694.85082467063</v>
      </c>
      <c r="F25" s="566"/>
      <c r="G25" s="567">
        <f t="shared" si="1"/>
        <v>15236017.943801576</v>
      </c>
      <c r="H25" s="568" t="s">
        <v>295</v>
      </c>
    </row>
    <row r="26" spans="1:8" s="151" customFormat="1" ht="22.5">
      <c r="A26" s="456"/>
      <c r="B26" s="659" t="s">
        <v>196</v>
      </c>
      <c r="C26" s="557">
        <f>'4.1.Cont productie pe AE'!E26</f>
        <v>7489792.756617073</v>
      </c>
      <c r="D26" s="558">
        <v>3792160.6770609468</v>
      </c>
      <c r="E26" s="558">
        <v>45432.516823230035</v>
      </c>
      <c r="F26" s="558"/>
      <c r="G26" s="570">
        <f t="shared" si="1"/>
        <v>3652199.5627328963</v>
      </c>
      <c r="H26" s="625" t="s">
        <v>197</v>
      </c>
    </row>
    <row r="27" spans="1:8" s="151" customFormat="1" ht="15" customHeight="1">
      <c r="A27" s="456"/>
      <c r="B27" s="659" t="s">
        <v>203</v>
      </c>
      <c r="C27" s="557">
        <f>'4.1.Cont productie pe AE'!E27</f>
        <v>11817080.715070121</v>
      </c>
      <c r="D27" s="558"/>
      <c r="E27" s="558">
        <f>143200.017672899+90062.3163285416</f>
        <v>233262.33400144061</v>
      </c>
      <c r="F27" s="558"/>
      <c r="G27" s="570">
        <f t="shared" si="1"/>
        <v>11583818.38106868</v>
      </c>
      <c r="H27" s="625" t="s">
        <v>204</v>
      </c>
    </row>
    <row r="28" spans="1:8" s="151" customFormat="1" ht="11.25">
      <c r="A28" s="456"/>
      <c r="B28" s="659"/>
      <c r="C28" s="557"/>
      <c r="D28" s="558"/>
      <c r="E28" s="558"/>
      <c r="F28" s="558"/>
      <c r="G28" s="570"/>
      <c r="H28" s="677"/>
    </row>
    <row r="29" spans="1:8" s="149" customFormat="1" ht="100.5" customHeight="1">
      <c r="A29" s="676" t="s">
        <v>263</v>
      </c>
      <c r="B29" s="657" t="s">
        <v>264</v>
      </c>
      <c r="C29" s="565">
        <f>'4.1.Cont productie pe AE'!E29</f>
        <v>37434193.843526095</v>
      </c>
      <c r="D29" s="566">
        <f>D30+D31</f>
        <v>18298643.933130711</v>
      </c>
      <c r="E29" s="566">
        <f t="shared" ref="E29" si="6">E30+E31</f>
        <v>543475.46100622462</v>
      </c>
      <c r="F29" s="566"/>
      <c r="G29" s="567">
        <f t="shared" si="1"/>
        <v>18592074.44938916</v>
      </c>
      <c r="H29" s="568" t="s">
        <v>296</v>
      </c>
    </row>
    <row r="30" spans="1:8" s="151" customFormat="1" ht="22.5">
      <c r="A30" s="456"/>
      <c r="B30" s="659" t="s">
        <v>196</v>
      </c>
      <c r="C30" s="557">
        <f>'4.1.Cont productie pe AE'!E30</f>
        <v>35966143.415888153</v>
      </c>
      <c r="D30" s="558">
        <v>18298643.933130711</v>
      </c>
      <c r="E30" s="558">
        <v>130897.78801115869</v>
      </c>
      <c r="F30" s="558"/>
      <c r="G30" s="570">
        <f t="shared" si="1"/>
        <v>17536601.694746282</v>
      </c>
      <c r="H30" s="625" t="s">
        <v>197</v>
      </c>
    </row>
    <row r="31" spans="1:8" s="151" customFormat="1" ht="22.5">
      <c r="A31" s="456"/>
      <c r="B31" s="659" t="s">
        <v>203</v>
      </c>
      <c r="C31" s="557">
        <f>'4.1.Cont productie pe AE'!E31</f>
        <v>1468050.4276379389</v>
      </c>
      <c r="D31" s="558"/>
      <c r="E31" s="558">
        <v>412577.67299506592</v>
      </c>
      <c r="F31" s="558"/>
      <c r="G31" s="570">
        <f t="shared" si="1"/>
        <v>1055472.7546428731</v>
      </c>
      <c r="H31" s="625" t="s">
        <v>204</v>
      </c>
    </row>
    <row r="32" spans="1:8" s="151" customFormat="1" ht="11.25">
      <c r="A32" s="456"/>
      <c r="B32" s="659"/>
      <c r="C32" s="557"/>
      <c r="D32" s="558"/>
      <c r="E32" s="558"/>
      <c r="F32" s="558"/>
      <c r="G32" s="570"/>
      <c r="H32" s="625"/>
    </row>
    <row r="33" spans="1:8" s="149" customFormat="1" ht="22.5">
      <c r="A33" s="676" t="s">
        <v>265</v>
      </c>
      <c r="B33" s="657" t="s">
        <v>266</v>
      </c>
      <c r="C33" s="565">
        <f>'4.1.Cont productie pe AE'!E33</f>
        <v>9640368.5988947637</v>
      </c>
      <c r="D33" s="566">
        <f>D34+D35</f>
        <v>4725550.7429199126</v>
      </c>
      <c r="E33" s="566">
        <f t="shared" ref="E33:F33" si="7">E34+E35</f>
        <v>178235.90803737546</v>
      </c>
      <c r="F33" s="566">
        <f t="shared" si="7"/>
        <v>25050.446847817249</v>
      </c>
      <c r="G33" s="567">
        <f t="shared" si="1"/>
        <v>4761632.3947852924</v>
      </c>
      <c r="H33" s="568" t="s">
        <v>297</v>
      </c>
    </row>
    <row r="34" spans="1:8" s="151" customFormat="1" ht="22.5">
      <c r="A34" s="456"/>
      <c r="B34" s="659" t="s">
        <v>196</v>
      </c>
      <c r="C34" s="557">
        <f>'4.1.Cont productie pe AE'!E34</f>
        <v>9386247.4177969638</v>
      </c>
      <c r="D34" s="558">
        <v>4725550.7429199126</v>
      </c>
      <c r="E34" s="558">
        <v>42928.86993892851</v>
      </c>
      <c r="F34" s="558">
        <v>25050.446847817249</v>
      </c>
      <c r="G34" s="570">
        <f t="shared" si="1"/>
        <v>4642818.2517859396</v>
      </c>
      <c r="H34" s="625" t="s">
        <v>197</v>
      </c>
    </row>
    <row r="35" spans="1:8" s="151" customFormat="1" ht="22.5">
      <c r="A35" s="456"/>
      <c r="B35" s="659" t="s">
        <v>203</v>
      </c>
      <c r="C35" s="557">
        <f>'4.1.Cont productie pe AE'!E35</f>
        <v>254121.1810977995</v>
      </c>
      <c r="D35" s="558"/>
      <c r="E35" s="558">
        <v>135307.03809844694</v>
      </c>
      <c r="F35" s="558"/>
      <c r="G35" s="570">
        <f t="shared" si="1"/>
        <v>118814.14299935257</v>
      </c>
      <c r="H35" s="625" t="s">
        <v>204</v>
      </c>
    </row>
    <row r="36" spans="1:8" s="151" customFormat="1" ht="11.25">
      <c r="A36" s="456"/>
      <c r="B36" s="659"/>
      <c r="C36" s="557"/>
      <c r="D36" s="558"/>
      <c r="E36" s="558"/>
      <c r="F36" s="558"/>
      <c r="G36" s="570"/>
      <c r="H36" s="625"/>
    </row>
    <row r="37" spans="1:8" s="149" customFormat="1" ht="47.25" customHeight="1">
      <c r="A37" s="676" t="s">
        <v>267</v>
      </c>
      <c r="B37" s="657" t="s">
        <v>268</v>
      </c>
      <c r="C37" s="565">
        <f>'4.1.Cont productie pe AE'!E37</f>
        <v>2009652.76982171</v>
      </c>
      <c r="D37" s="566">
        <f>D38+D39</f>
        <v>1006984.2525276841</v>
      </c>
      <c r="E37" s="566">
        <f t="shared" ref="E37" si="8">E38+E39</f>
        <v>37967.726981445448</v>
      </c>
      <c r="F37" s="566"/>
      <c r="G37" s="567">
        <f t="shared" si="1"/>
        <v>964700.79031258042</v>
      </c>
      <c r="H37" s="568" t="s">
        <v>513</v>
      </c>
    </row>
    <row r="38" spans="1:8" s="151" customFormat="1" ht="22.5">
      <c r="A38" s="456"/>
      <c r="B38" s="659" t="s">
        <v>196</v>
      </c>
      <c r="C38" s="557">
        <f>'4.1.Cont productie pe AE'!E38</f>
        <v>1936586.1110108243</v>
      </c>
      <c r="D38" s="558">
        <v>1006984.2525276841</v>
      </c>
      <c r="E38" s="558">
        <v>9144.3308769301402</v>
      </c>
      <c r="F38" s="558"/>
      <c r="G38" s="570">
        <f t="shared" si="1"/>
        <v>920457.52760621009</v>
      </c>
      <c r="H38" s="625" t="s">
        <v>197</v>
      </c>
    </row>
    <row r="39" spans="1:8" s="151" customFormat="1" ht="22.5">
      <c r="A39" s="456"/>
      <c r="B39" s="659" t="s">
        <v>203</v>
      </c>
      <c r="C39" s="557">
        <f>'4.1.Cont productie pe AE'!E39</f>
        <v>73066.658810885696</v>
      </c>
      <c r="D39" s="558"/>
      <c r="E39" s="558">
        <v>28823.396104515308</v>
      </c>
      <c r="F39" s="558"/>
      <c r="G39" s="570">
        <f t="shared" si="1"/>
        <v>44243.262706370384</v>
      </c>
      <c r="H39" s="625" t="s">
        <v>204</v>
      </c>
    </row>
    <row r="40" spans="1:8" s="151" customFormat="1" ht="8.25" customHeight="1">
      <c r="A40" s="456"/>
      <c r="B40" s="659"/>
      <c r="C40" s="557"/>
      <c r="D40" s="558"/>
      <c r="E40" s="558"/>
      <c r="F40" s="558"/>
      <c r="G40" s="570"/>
      <c r="H40" s="625"/>
    </row>
    <row r="41" spans="1:8" s="149" customFormat="1" ht="22.5">
      <c r="A41" s="676" t="s">
        <v>269</v>
      </c>
      <c r="B41" s="657" t="s">
        <v>270</v>
      </c>
      <c r="C41" s="565">
        <f>'4.1.Cont productie pe AE'!E40</f>
        <v>12912738.491884397</v>
      </c>
      <c r="D41" s="566">
        <f>D42+D43</f>
        <v>8082996.0323157981</v>
      </c>
      <c r="E41" s="566">
        <f t="shared" ref="E41:F41" si="9">E42+E43</f>
        <v>202746.09678587737</v>
      </c>
      <c r="F41" s="566">
        <f t="shared" si="9"/>
        <v>13159.165626778311</v>
      </c>
      <c r="G41" s="567">
        <f t="shared" si="1"/>
        <v>4640155.5284095006</v>
      </c>
      <c r="H41" s="568" t="s">
        <v>298</v>
      </c>
    </row>
    <row r="42" spans="1:8" s="151" customFormat="1" ht="22.5">
      <c r="A42" s="456"/>
      <c r="B42" s="659" t="s">
        <v>196</v>
      </c>
      <c r="C42" s="557">
        <f>'4.1.Cont productie pe AE'!E41</f>
        <v>12706237.909710731</v>
      </c>
      <c r="D42" s="558">
        <v>8082996.0323157981</v>
      </c>
      <c r="E42" s="558">
        <v>48838.652095965896</v>
      </c>
      <c r="F42" s="558">
        <v>13159.165626778311</v>
      </c>
      <c r="G42" s="570">
        <f t="shared" si="1"/>
        <v>4587562.3909257455</v>
      </c>
      <c r="H42" s="625" t="s">
        <v>197</v>
      </c>
    </row>
    <row r="43" spans="1:8" s="151" customFormat="1" ht="22.5">
      <c r="A43" s="456"/>
      <c r="B43" s="659" t="s">
        <v>203</v>
      </c>
      <c r="C43" s="557">
        <f>'4.1.Cont productie pe AE'!E42</f>
        <v>206500.58217366756</v>
      </c>
      <c r="D43" s="558"/>
      <c r="E43" s="558">
        <v>153907.44468991147</v>
      </c>
      <c r="F43" s="558"/>
      <c r="G43" s="570">
        <f t="shared" si="1"/>
        <v>52593.137483756087</v>
      </c>
      <c r="H43" s="625" t="s">
        <v>204</v>
      </c>
    </row>
    <row r="44" spans="1:8" s="151" customFormat="1" ht="8.25" customHeight="1">
      <c r="A44" s="456"/>
      <c r="B44" s="659"/>
      <c r="C44" s="557"/>
      <c r="D44" s="558"/>
      <c r="E44" s="558"/>
      <c r="F44" s="558"/>
      <c r="G44" s="570"/>
      <c r="H44" s="625"/>
    </row>
    <row r="45" spans="1:8" s="149" customFormat="1" ht="37.5" customHeight="1">
      <c r="A45" s="676" t="s">
        <v>271</v>
      </c>
      <c r="B45" s="657" t="s">
        <v>272</v>
      </c>
      <c r="C45" s="565">
        <f>'4.1.Cont productie pe AE'!E44</f>
        <v>6852505.6135580372</v>
      </c>
      <c r="D45" s="566">
        <f>D46</f>
        <v>3320310.8008567882</v>
      </c>
      <c r="E45" s="566"/>
      <c r="F45" s="566"/>
      <c r="G45" s="567">
        <f t="shared" si="1"/>
        <v>3532194.812701249</v>
      </c>
      <c r="H45" s="568" t="s">
        <v>299</v>
      </c>
    </row>
    <row r="46" spans="1:8" s="151" customFormat="1" ht="22.5">
      <c r="A46" s="456"/>
      <c r="B46" s="659" t="s">
        <v>198</v>
      </c>
      <c r="C46" s="557">
        <f>'4.1.Cont productie pe AE'!E45</f>
        <v>6852505.6135580372</v>
      </c>
      <c r="D46" s="558">
        <v>3320310.8008567882</v>
      </c>
      <c r="E46" s="558"/>
      <c r="F46" s="558"/>
      <c r="G46" s="570">
        <f t="shared" si="1"/>
        <v>3532194.812701249</v>
      </c>
      <c r="H46" s="625" t="s">
        <v>199</v>
      </c>
    </row>
    <row r="47" spans="1:8" s="151" customFormat="1" ht="9.1999999999999993" customHeight="1">
      <c r="A47" s="456"/>
      <c r="B47" s="659"/>
      <c r="C47" s="557"/>
      <c r="D47" s="558"/>
      <c r="E47" s="558"/>
      <c r="F47" s="558"/>
      <c r="G47" s="570"/>
      <c r="H47" s="625"/>
    </row>
    <row r="48" spans="1:8" s="149" customFormat="1" ht="32.25">
      <c r="A48" s="676" t="s">
        <v>273</v>
      </c>
      <c r="B48" s="657" t="s">
        <v>274</v>
      </c>
      <c r="C48" s="565">
        <f>'4.1.Cont productie pe AE'!E47</f>
        <v>16469836.245028965</v>
      </c>
      <c r="D48" s="566">
        <f>D49+D50</f>
        <v>1196647.6453774231</v>
      </c>
      <c r="E48" s="566">
        <f t="shared" ref="E48" si="10">E49+E50</f>
        <v>28574.375004398535</v>
      </c>
      <c r="F48" s="566"/>
      <c r="G48" s="567">
        <f t="shared" si="1"/>
        <v>15244614.224647144</v>
      </c>
      <c r="H48" s="568" t="s">
        <v>300</v>
      </c>
    </row>
    <row r="49" spans="1:8" s="151" customFormat="1" ht="22.5">
      <c r="A49" s="456"/>
      <c r="B49" s="659" t="s">
        <v>196</v>
      </c>
      <c r="C49" s="557">
        <f>'4.1.Cont productie pe AE'!E48</f>
        <v>4346239.2747863168</v>
      </c>
      <c r="D49" s="558">
        <v>1196647.6453774231</v>
      </c>
      <c r="E49" s="558">
        <v>28574.375004398535</v>
      </c>
      <c r="F49" s="558"/>
      <c r="G49" s="570">
        <f t="shared" si="1"/>
        <v>3121017.254404495</v>
      </c>
      <c r="H49" s="625" t="s">
        <v>197</v>
      </c>
    </row>
    <row r="50" spans="1:8" s="151" customFormat="1" ht="22.5">
      <c r="A50" s="456"/>
      <c r="B50" s="659" t="s">
        <v>203</v>
      </c>
      <c r="C50" s="557">
        <f>'4.1.Cont productie pe AE'!E49</f>
        <v>12123596.970242649</v>
      </c>
      <c r="D50" s="558"/>
      <c r="E50" s="558"/>
      <c r="F50" s="558"/>
      <c r="G50" s="570">
        <f t="shared" si="1"/>
        <v>12123596.970242649</v>
      </c>
      <c r="H50" s="625" t="s">
        <v>204</v>
      </c>
    </row>
    <row r="51" spans="1:8" s="151" customFormat="1" ht="6.75" customHeight="1">
      <c r="A51" s="456"/>
      <c r="B51" s="659"/>
      <c r="C51" s="557"/>
      <c r="D51" s="558"/>
      <c r="E51" s="558"/>
      <c r="F51" s="558"/>
      <c r="G51" s="570"/>
      <c r="H51" s="625"/>
    </row>
    <row r="52" spans="1:8" s="149" customFormat="1" ht="45">
      <c r="A52" s="676" t="s">
        <v>275</v>
      </c>
      <c r="B52" s="657" t="s">
        <v>276</v>
      </c>
      <c r="C52" s="565">
        <f>'4.1.Cont productie pe AE'!E51</f>
        <v>4561306.053614717</v>
      </c>
      <c r="D52" s="566">
        <f>D53+D54+D55</f>
        <v>2658102.1283551883</v>
      </c>
      <c r="E52" s="566">
        <f t="shared" ref="E52" si="11">E53+E54+E55</f>
        <v>56109.615397853748</v>
      </c>
      <c r="F52" s="566"/>
      <c r="G52" s="567">
        <f t="shared" si="1"/>
        <v>1847094.3098616749</v>
      </c>
      <c r="H52" s="568" t="s">
        <v>301</v>
      </c>
    </row>
    <row r="53" spans="1:8" s="151" customFormat="1" ht="22.5">
      <c r="A53" s="456"/>
      <c r="B53" s="659" t="s">
        <v>196</v>
      </c>
      <c r="C53" s="557">
        <f>'4.1.Cont productie pe AE'!E52</f>
        <v>4181250.4308271017</v>
      </c>
      <c r="D53" s="558">
        <v>2377406.8283551885</v>
      </c>
      <c r="E53" s="558">
        <v>13032.046088032203</v>
      </c>
      <c r="F53" s="558"/>
      <c r="G53" s="570">
        <f t="shared" si="1"/>
        <v>1790811.556383881</v>
      </c>
      <c r="H53" s="625" t="s">
        <v>197</v>
      </c>
    </row>
    <row r="54" spans="1:8" s="151" customFormat="1" ht="22.5">
      <c r="A54" s="456"/>
      <c r="B54" s="659" t="s">
        <v>308</v>
      </c>
      <c r="C54" s="557">
        <f>'4.1.Cont productie pe AE'!E53</f>
        <v>281867.14500000014</v>
      </c>
      <c r="D54" s="558">
        <v>280695.30000000005</v>
      </c>
      <c r="E54" s="558"/>
      <c r="F54" s="558"/>
      <c r="G54" s="570">
        <f t="shared" si="1"/>
        <v>1171.8450000000885</v>
      </c>
      <c r="H54" s="625" t="s">
        <v>200</v>
      </c>
    </row>
    <row r="55" spans="1:8" s="151" customFormat="1" ht="22.5">
      <c r="A55" s="456"/>
      <c r="B55" s="659" t="s">
        <v>203</v>
      </c>
      <c r="C55" s="557">
        <f>'4.1.Cont productie pe AE'!E54</f>
        <v>98188.477787614655</v>
      </c>
      <c r="D55" s="558"/>
      <c r="E55" s="558">
        <v>43077.569309821542</v>
      </c>
      <c r="F55" s="558"/>
      <c r="G55" s="570">
        <f t="shared" si="1"/>
        <v>55110.908477793113</v>
      </c>
      <c r="H55" s="625" t="s">
        <v>204</v>
      </c>
    </row>
    <row r="56" spans="1:8" s="151" customFormat="1" ht="10.9" customHeight="1">
      <c r="A56" s="658"/>
      <c r="B56" s="659"/>
      <c r="C56" s="557"/>
      <c r="D56" s="558"/>
      <c r="E56" s="558"/>
      <c r="F56" s="558"/>
      <c r="G56" s="570"/>
      <c r="H56" s="677"/>
    </row>
    <row r="57" spans="1:8" s="149" customFormat="1" ht="59.25" customHeight="1">
      <c r="A57" s="676" t="s">
        <v>277</v>
      </c>
      <c r="B57" s="657" t="s">
        <v>278</v>
      </c>
      <c r="C57" s="565">
        <f>'4.1.Cont productie pe AE'!E56</f>
        <v>3339583.5538338842</v>
      </c>
      <c r="D57" s="566">
        <f>D58+D59</f>
        <v>1464811.5745407017</v>
      </c>
      <c r="E57" s="566">
        <f t="shared" ref="E57:F57" si="12">E58+E59</f>
        <v>22269.764500955127</v>
      </c>
      <c r="F57" s="566">
        <f t="shared" si="12"/>
        <v>12206.023508251361</v>
      </c>
      <c r="G57" s="567">
        <f t="shared" si="1"/>
        <v>1864708.2383004788</v>
      </c>
      <c r="H57" s="568" t="s">
        <v>302</v>
      </c>
    </row>
    <row r="58" spans="1:8" s="151" customFormat="1" ht="22.5">
      <c r="A58" s="456"/>
      <c r="B58" s="659" t="s">
        <v>196</v>
      </c>
      <c r="C58" s="557">
        <f>'4.1.Cont productie pe AE'!E57</f>
        <v>3322778.6088880287</v>
      </c>
      <c r="D58" s="558">
        <v>1464811.5745407017</v>
      </c>
      <c r="E58" s="558">
        <v>5845.3187007206343</v>
      </c>
      <c r="F58" s="558">
        <v>12206.023508251361</v>
      </c>
      <c r="G58" s="570">
        <f t="shared" si="1"/>
        <v>1864327.7391548578</v>
      </c>
      <c r="H58" s="625" t="s">
        <v>197</v>
      </c>
    </row>
    <row r="59" spans="1:8" s="151" customFormat="1" ht="22.5">
      <c r="A59" s="456"/>
      <c r="B59" s="659" t="s">
        <v>203</v>
      </c>
      <c r="C59" s="557">
        <f>'4.1.Cont productie pe AE'!E58</f>
        <v>16804.944945855743</v>
      </c>
      <c r="D59" s="558"/>
      <c r="E59" s="558">
        <v>16424.445800234491</v>
      </c>
      <c r="F59" s="558"/>
      <c r="G59" s="570">
        <f t="shared" si="1"/>
        <v>380.49914562125196</v>
      </c>
      <c r="H59" s="625" t="s">
        <v>204</v>
      </c>
    </row>
    <row r="60" spans="1:8" s="151" customFormat="1" ht="11.25">
      <c r="A60" s="456"/>
      <c r="B60" s="659"/>
      <c r="C60" s="557"/>
      <c r="D60" s="558"/>
      <c r="E60" s="558"/>
      <c r="F60" s="558"/>
      <c r="G60" s="570"/>
      <c r="H60" s="625"/>
    </row>
    <row r="61" spans="1:8" s="149" customFormat="1" ht="64.5" customHeight="1">
      <c r="A61" s="676" t="s">
        <v>279</v>
      </c>
      <c r="B61" s="657" t="s">
        <v>280</v>
      </c>
      <c r="C61" s="565">
        <f>'4.1.Cont productie pe AE'!E60</f>
        <v>8770962.984353574</v>
      </c>
      <c r="D61" s="566">
        <f>D62</f>
        <v>7867134.6973834028</v>
      </c>
      <c r="E61" s="566"/>
      <c r="F61" s="566"/>
      <c r="G61" s="567">
        <f t="shared" si="1"/>
        <v>903828.28697017115</v>
      </c>
      <c r="H61" s="568" t="s">
        <v>303</v>
      </c>
    </row>
    <row r="62" spans="1:8" s="151" customFormat="1" ht="22.5">
      <c r="A62" s="456"/>
      <c r="B62" s="659" t="s">
        <v>308</v>
      </c>
      <c r="C62" s="557">
        <f>'4.1.Cont productie pe AE'!E61</f>
        <v>8770962.984353574</v>
      </c>
      <c r="D62" s="558">
        <v>7867134.6973834028</v>
      </c>
      <c r="E62" s="558"/>
      <c r="F62" s="558"/>
      <c r="G62" s="570">
        <f t="shared" si="1"/>
        <v>903828.28697017115</v>
      </c>
      <c r="H62" s="625" t="s">
        <v>200</v>
      </c>
    </row>
    <row r="63" spans="1:8" s="151" customFormat="1" ht="11.25">
      <c r="A63" s="456"/>
      <c r="B63" s="659"/>
      <c r="C63" s="557"/>
      <c r="D63" s="558"/>
      <c r="E63" s="558"/>
      <c r="F63" s="558"/>
      <c r="G63" s="570"/>
      <c r="H63" s="625"/>
    </row>
    <row r="64" spans="1:8" s="149" customFormat="1" ht="11.25">
      <c r="A64" s="676" t="s">
        <v>281</v>
      </c>
      <c r="B64" s="657" t="s">
        <v>282</v>
      </c>
      <c r="C64" s="565">
        <f>'4.1.Cont productie pe AE'!E63</f>
        <v>11642212.834752381</v>
      </c>
      <c r="D64" s="566">
        <f>D65+D66+D67</f>
        <v>10068042.206322102</v>
      </c>
      <c r="E64" s="566"/>
      <c r="F64" s="566"/>
      <c r="G64" s="567">
        <f t="shared" si="1"/>
        <v>1574170.628430279</v>
      </c>
      <c r="H64" s="568" t="s">
        <v>304</v>
      </c>
    </row>
    <row r="65" spans="1:9" s="151" customFormat="1" ht="22.5">
      <c r="A65" s="456"/>
      <c r="B65" s="659" t="s">
        <v>196</v>
      </c>
      <c r="C65" s="557">
        <f>'4.1.Cont productie pe AE'!E64</f>
        <v>3404387.9318213193</v>
      </c>
      <c r="D65" s="558">
        <v>1905681.3063221008</v>
      </c>
      <c r="E65" s="558"/>
      <c r="F65" s="558"/>
      <c r="G65" s="570">
        <f t="shared" si="1"/>
        <v>1498706.6254992185</v>
      </c>
      <c r="H65" s="625" t="s">
        <v>197</v>
      </c>
    </row>
    <row r="66" spans="1:9" s="151" customFormat="1" ht="22.5">
      <c r="A66" s="456"/>
      <c r="B66" s="659" t="s">
        <v>308</v>
      </c>
      <c r="C66" s="557">
        <f>'4.1.Cont productie pe AE'!E65</f>
        <v>8205082.0293310601</v>
      </c>
      <c r="D66" s="558">
        <v>8162360.9000000004</v>
      </c>
      <c r="E66" s="558"/>
      <c r="F66" s="558"/>
      <c r="G66" s="570">
        <f t="shared" si="1"/>
        <v>42721.129331059754</v>
      </c>
      <c r="H66" s="625" t="s">
        <v>200</v>
      </c>
    </row>
    <row r="67" spans="1:9" s="151" customFormat="1" ht="20.25" customHeight="1">
      <c r="A67" s="456"/>
      <c r="B67" s="659" t="s">
        <v>203</v>
      </c>
      <c r="C67" s="557">
        <f>'4.1.Cont productie pe AE'!E66</f>
        <v>32742.873600000003</v>
      </c>
      <c r="D67" s="558"/>
      <c r="E67" s="558"/>
      <c r="F67" s="558"/>
      <c r="G67" s="570">
        <f t="shared" si="1"/>
        <v>32742.873600000003</v>
      </c>
      <c r="H67" s="625" t="s">
        <v>204</v>
      </c>
    </row>
    <row r="68" spans="1:9" s="151" customFormat="1" ht="11.25">
      <c r="A68" s="456"/>
      <c r="B68" s="659"/>
      <c r="C68" s="557"/>
      <c r="D68" s="558"/>
      <c r="E68" s="558"/>
      <c r="F68" s="558"/>
      <c r="G68" s="570"/>
      <c r="H68" s="625"/>
    </row>
    <row r="69" spans="1:9" s="149" customFormat="1" ht="22.5">
      <c r="A69" s="676" t="s">
        <v>283</v>
      </c>
      <c r="B69" s="657" t="s">
        <v>284</v>
      </c>
      <c r="C69" s="565">
        <f>'4.1.Cont productie pe AE'!E68</f>
        <v>13236788.430856084</v>
      </c>
      <c r="D69" s="566">
        <f>D70+D71+D72</f>
        <v>9575652.0878930874</v>
      </c>
      <c r="E69" s="566"/>
      <c r="F69" s="566"/>
      <c r="G69" s="567">
        <f t="shared" si="1"/>
        <v>3661136.342962997</v>
      </c>
      <c r="H69" s="568" t="s">
        <v>305</v>
      </c>
    </row>
    <row r="70" spans="1:9" s="151" customFormat="1" ht="22.5">
      <c r="A70" s="456"/>
      <c r="B70" s="659" t="s">
        <v>196</v>
      </c>
      <c r="C70" s="557">
        <f>'4.1.Cont productie pe AE'!E69</f>
        <v>11571958.790083233</v>
      </c>
      <c r="D70" s="558">
        <v>7991986.3878930882</v>
      </c>
      <c r="E70" s="558"/>
      <c r="F70" s="558"/>
      <c r="G70" s="570">
        <f t="shared" si="1"/>
        <v>3579972.4021901451</v>
      </c>
      <c r="H70" s="625" t="s">
        <v>197</v>
      </c>
    </row>
    <row r="71" spans="1:9" s="151" customFormat="1" ht="22.5">
      <c r="A71" s="456"/>
      <c r="B71" s="659" t="s">
        <v>308</v>
      </c>
      <c r="C71" s="557">
        <f>'4.1.Cont productie pe AE'!E70</f>
        <v>1622922.5573728536</v>
      </c>
      <c r="D71" s="558">
        <v>1583665.7000000002</v>
      </c>
      <c r="E71" s="558"/>
      <c r="F71" s="558"/>
      <c r="G71" s="570">
        <f t="shared" si="1"/>
        <v>39256.857372853439</v>
      </c>
      <c r="H71" s="625" t="s">
        <v>200</v>
      </c>
    </row>
    <row r="72" spans="1:9" s="151" customFormat="1" ht="21.75" customHeight="1">
      <c r="A72" s="456"/>
      <c r="B72" s="659" t="s">
        <v>203</v>
      </c>
      <c r="C72" s="557">
        <f>'4.1.Cont productie pe AE'!E71</f>
        <v>41907.083399999996</v>
      </c>
      <c r="D72" s="558"/>
      <c r="E72" s="558"/>
      <c r="F72" s="558"/>
      <c r="G72" s="570">
        <f t="shared" ref="G72:G93" si="13">C72-D72-E72+F72</f>
        <v>41907.083399999996</v>
      </c>
      <c r="H72" s="625" t="s">
        <v>204</v>
      </c>
    </row>
    <row r="73" spans="1:9" s="151" customFormat="1" ht="11.25">
      <c r="A73" s="456"/>
      <c r="B73" s="659"/>
      <c r="C73" s="557"/>
      <c r="D73" s="558"/>
      <c r="E73" s="558"/>
      <c r="F73" s="558"/>
      <c r="G73" s="570"/>
      <c r="H73" s="625"/>
    </row>
    <row r="74" spans="1:9" s="149" customFormat="1" ht="35.25" customHeight="1">
      <c r="A74" s="676" t="s">
        <v>285</v>
      </c>
      <c r="B74" s="657" t="s">
        <v>286</v>
      </c>
      <c r="C74" s="565">
        <f>'4.1.Cont productie pe AE'!E73</f>
        <v>2348486.2318376326</v>
      </c>
      <c r="D74" s="566">
        <f>D75+D76+D77</f>
        <v>1931929.9728753543</v>
      </c>
      <c r="E74" s="566"/>
      <c r="F74" s="566"/>
      <c r="G74" s="567">
        <f t="shared" si="13"/>
        <v>416556.25896227825</v>
      </c>
      <c r="H74" s="568" t="s">
        <v>515</v>
      </c>
    </row>
    <row r="75" spans="1:9" s="151" customFormat="1" ht="22.5">
      <c r="A75" s="456"/>
      <c r="B75" s="659" t="s">
        <v>196</v>
      </c>
      <c r="C75" s="557">
        <f>'4.1.Cont productie pe AE'!E74</f>
        <v>1449380.3197352728</v>
      </c>
      <c r="D75" s="558">
        <v>1054243.9728753543</v>
      </c>
      <c r="E75" s="558"/>
      <c r="F75" s="558"/>
      <c r="G75" s="570">
        <f t="shared" si="13"/>
        <v>395136.34685991844</v>
      </c>
      <c r="H75" s="625" t="s">
        <v>197</v>
      </c>
      <c r="I75" s="356"/>
    </row>
    <row r="76" spans="1:9" s="151" customFormat="1" ht="22.5">
      <c r="A76" s="456"/>
      <c r="B76" s="659" t="s">
        <v>308</v>
      </c>
      <c r="C76" s="557">
        <f>'4.1.Cont productie pe AE'!E75</f>
        <v>897116.86890235997</v>
      </c>
      <c r="D76" s="558">
        <v>877686.00000000012</v>
      </c>
      <c r="E76" s="558"/>
      <c r="F76" s="558"/>
      <c r="G76" s="570">
        <f t="shared" si="13"/>
        <v>19430.868902359856</v>
      </c>
      <c r="H76" s="625" t="s">
        <v>200</v>
      </c>
    </row>
    <row r="77" spans="1:9" s="151" customFormat="1" ht="22.5">
      <c r="A77" s="456"/>
      <c r="B77" s="659" t="s">
        <v>203</v>
      </c>
      <c r="C77" s="557">
        <f>'4.1.Cont productie pe AE'!E76</f>
        <v>1989.0431999999998</v>
      </c>
      <c r="D77" s="558"/>
      <c r="E77" s="558"/>
      <c r="F77" s="558"/>
      <c r="G77" s="570">
        <f t="shared" si="13"/>
        <v>1989.0431999999998</v>
      </c>
      <c r="H77" s="625" t="s">
        <v>204</v>
      </c>
    </row>
    <row r="78" spans="1:9" s="151" customFormat="1" ht="11.25">
      <c r="A78" s="658"/>
      <c r="B78" s="659"/>
      <c r="C78" s="557"/>
      <c r="D78" s="558"/>
      <c r="E78" s="558"/>
      <c r="F78" s="558"/>
      <c r="G78" s="570"/>
      <c r="H78" s="677"/>
    </row>
    <row r="79" spans="1:9" s="149" customFormat="1" ht="22.5">
      <c r="A79" s="676" t="s">
        <v>287</v>
      </c>
      <c r="B79" s="678" t="s">
        <v>288</v>
      </c>
      <c r="C79" s="565">
        <f>'4.1.Cont productie pe AE'!E78</f>
        <v>2743641.7784189545</v>
      </c>
      <c r="D79" s="566">
        <f>D80+D81+D82</f>
        <v>978885.55417345953</v>
      </c>
      <c r="E79" s="566">
        <f t="shared" ref="E79" si="14">E80+E81+E82</f>
        <v>7757.1685029176315</v>
      </c>
      <c r="F79" s="566"/>
      <c r="G79" s="567">
        <f t="shared" si="13"/>
        <v>1756999.0557425772</v>
      </c>
      <c r="H79" s="568" t="s">
        <v>306</v>
      </c>
    </row>
    <row r="80" spans="1:9" s="151" customFormat="1" ht="22.5">
      <c r="A80" s="456"/>
      <c r="B80" s="679" t="s">
        <v>196</v>
      </c>
      <c r="C80" s="557">
        <f>'4.1.Cont productie pe AE'!E79</f>
        <v>645105.61743501504</v>
      </c>
      <c r="D80" s="558">
        <v>304032.44041803828</v>
      </c>
      <c r="E80" s="558">
        <v>1868.4922411807283</v>
      </c>
      <c r="F80" s="558"/>
      <c r="G80" s="570">
        <f t="shared" si="13"/>
        <v>339204.68477579602</v>
      </c>
      <c r="H80" s="625" t="s">
        <v>197</v>
      </c>
    </row>
    <row r="81" spans="1:8" s="151" customFormat="1" ht="45">
      <c r="A81" s="456"/>
      <c r="B81" s="679" t="s">
        <v>201</v>
      </c>
      <c r="C81" s="557">
        <f>'4.1.Cont productie pe AE'!E80</f>
        <v>1656539</v>
      </c>
      <c r="D81" s="558">
        <v>674853.11375542125</v>
      </c>
      <c r="E81" s="558"/>
      <c r="F81" s="558"/>
      <c r="G81" s="570">
        <f t="shared" si="13"/>
        <v>981685.88624457875</v>
      </c>
      <c r="H81" s="625" t="s">
        <v>202</v>
      </c>
    </row>
    <row r="82" spans="1:8" s="151" customFormat="1" ht="22.5">
      <c r="A82" s="456"/>
      <c r="B82" s="679" t="s">
        <v>203</v>
      </c>
      <c r="C82" s="557">
        <f>'4.1.Cont productie pe AE'!E81</f>
        <v>441997.16098394006</v>
      </c>
      <c r="D82" s="558"/>
      <c r="E82" s="558">
        <v>5888.6762617369031</v>
      </c>
      <c r="F82" s="558"/>
      <c r="G82" s="570">
        <f t="shared" si="13"/>
        <v>436108.48472220317</v>
      </c>
      <c r="H82" s="625" t="s">
        <v>204</v>
      </c>
    </row>
    <row r="83" spans="1:8" s="151" customFormat="1" ht="11.25">
      <c r="A83" s="456"/>
      <c r="B83" s="679"/>
      <c r="C83" s="557"/>
      <c r="D83" s="558"/>
      <c r="E83" s="558"/>
      <c r="F83" s="558"/>
      <c r="G83" s="570"/>
      <c r="H83" s="625"/>
    </row>
    <row r="84" spans="1:8" s="149" customFormat="1" ht="146.25">
      <c r="A84" s="676" t="s">
        <v>289</v>
      </c>
      <c r="B84" s="678" t="s">
        <v>601</v>
      </c>
      <c r="C84" s="565">
        <f>'4.1.Cont productie pe AE'!E83</f>
        <v>313458.12840000005</v>
      </c>
      <c r="D84" s="566"/>
      <c r="E84" s="566"/>
      <c r="F84" s="566"/>
      <c r="G84" s="567">
        <f t="shared" si="13"/>
        <v>313458.12840000005</v>
      </c>
      <c r="H84" s="568" t="s">
        <v>307</v>
      </c>
    </row>
    <row r="85" spans="1:8" s="151" customFormat="1" ht="22.5">
      <c r="A85" s="456"/>
      <c r="B85" s="679" t="s">
        <v>203</v>
      </c>
      <c r="C85" s="557">
        <f>'4.1.Cont productie pe AE'!E84</f>
        <v>313458.12840000005</v>
      </c>
      <c r="D85" s="558"/>
      <c r="E85" s="558"/>
      <c r="F85" s="558"/>
      <c r="G85" s="570">
        <f t="shared" si="13"/>
        <v>313458.12840000005</v>
      </c>
      <c r="H85" s="625" t="s">
        <v>204</v>
      </c>
    </row>
    <row r="86" spans="1:8" s="151" customFormat="1" ht="11.25">
      <c r="A86" s="456"/>
      <c r="B86" s="679"/>
      <c r="C86" s="557"/>
      <c r="D86" s="680"/>
      <c r="E86" s="558"/>
      <c r="F86" s="558"/>
      <c r="G86" s="570"/>
      <c r="H86" s="625"/>
    </row>
    <row r="87" spans="1:8" s="153" customFormat="1" ht="11.25">
      <c r="A87" s="283"/>
      <c r="B87" s="681" t="s">
        <v>205</v>
      </c>
      <c r="C87" s="565">
        <f>C89+C90+C91+C92+C93</f>
        <v>207847473.24783272</v>
      </c>
      <c r="D87" s="566">
        <f t="shared" ref="D87:F87" si="15">D89+D90+D91+D92+D93</f>
        <v>92028797.24988161</v>
      </c>
      <c r="E87" s="566">
        <f t="shared" si="15"/>
        <v>1825474.3000000007</v>
      </c>
      <c r="F87" s="566">
        <f t="shared" si="15"/>
        <v>81250.699999999983</v>
      </c>
      <c r="G87" s="567">
        <f t="shared" si="13"/>
        <v>114074452.39795111</v>
      </c>
      <c r="H87" s="630" t="s">
        <v>206</v>
      </c>
    </row>
    <row r="88" spans="1:8" s="153" customFormat="1" ht="11.25">
      <c r="A88" s="283"/>
      <c r="B88" s="681"/>
      <c r="C88" s="565"/>
      <c r="D88" s="566"/>
      <c r="E88" s="566"/>
      <c r="F88" s="566"/>
      <c r="G88" s="567"/>
      <c r="H88" s="630"/>
    </row>
    <row r="89" spans="1:8" s="153" customFormat="1" ht="22.5">
      <c r="A89" s="283"/>
      <c r="B89" s="679" t="s">
        <v>196</v>
      </c>
      <c r="C89" s="562">
        <f>C8+C13+C16+C20+C23+C26+C30+C34+C38+C42+C49+C53+C58+C65+C70+C75+C80</f>
        <v>141019665.26192462</v>
      </c>
      <c r="D89" s="563">
        <f>D8+D13+D16+D20+D23+D26+D30+D34+D38+D42+D49+D53+D58+D65+D70+D75+D80</f>
        <v>68962511.837886006</v>
      </c>
      <c r="E89" s="563">
        <f>E8+E13+E16+E20+E23+E26+E30+E34+E38+E42+E49+E53+E58+E65+E70+E75+E80</f>
        <v>525647.90000000014</v>
      </c>
      <c r="F89" s="563">
        <f>F8+F13+F16+F20+F23+F26+F30+F34+F38+F42+F49+F53+F58+F65+F70+F75+F80</f>
        <v>81250.699999999983</v>
      </c>
      <c r="G89" s="559">
        <f t="shared" si="13"/>
        <v>71612756.224038616</v>
      </c>
      <c r="H89" s="625" t="s">
        <v>197</v>
      </c>
    </row>
    <row r="90" spans="1:8" s="153" customFormat="1" ht="22.5">
      <c r="A90" s="283"/>
      <c r="B90" s="679" t="s">
        <v>198</v>
      </c>
      <c r="C90" s="562">
        <f>C45</f>
        <v>6852505.6135580372</v>
      </c>
      <c r="D90" s="563">
        <f>D45</f>
        <v>3320310.8008567882</v>
      </c>
      <c r="E90" s="563"/>
      <c r="F90" s="563"/>
      <c r="G90" s="559">
        <f t="shared" si="13"/>
        <v>3532194.812701249</v>
      </c>
      <c r="H90" s="625" t="s">
        <v>199</v>
      </c>
    </row>
    <row r="91" spans="1:8" s="153" customFormat="1" ht="22.5">
      <c r="A91" s="283"/>
      <c r="B91" s="679" t="s">
        <v>310</v>
      </c>
      <c r="C91" s="562">
        <f>C9+C54+C62+C66+C71+C76</f>
        <v>20083761.635423359</v>
      </c>
      <c r="D91" s="563">
        <f>D9+D54+D62+D66+D71+D76</f>
        <v>19071121.497383405</v>
      </c>
      <c r="E91" s="563"/>
      <c r="F91" s="563"/>
      <c r="G91" s="559">
        <f t="shared" si="13"/>
        <v>1012640.138039954</v>
      </c>
      <c r="H91" s="625" t="s">
        <v>200</v>
      </c>
    </row>
    <row r="92" spans="1:8" s="153" customFormat="1" ht="45">
      <c r="A92" s="283"/>
      <c r="B92" s="679" t="s">
        <v>309</v>
      </c>
      <c r="C92" s="562">
        <f>C81</f>
        <v>1656539</v>
      </c>
      <c r="D92" s="563">
        <f t="shared" ref="D92" si="16">D81</f>
        <v>674853.11375542125</v>
      </c>
      <c r="E92" s="563"/>
      <c r="F92" s="563"/>
      <c r="G92" s="559">
        <f t="shared" si="13"/>
        <v>981685.88624457875</v>
      </c>
      <c r="H92" s="625" t="s">
        <v>202</v>
      </c>
    </row>
    <row r="93" spans="1:8" s="153" customFormat="1" ht="22.5">
      <c r="A93" s="667"/>
      <c r="B93" s="668" t="s">
        <v>203</v>
      </c>
      <c r="C93" s="669">
        <f>C10+C17+C27+C31+C35+C39+C43+C50+C55+C59+C67+C72+C77+C82+C85</f>
        <v>38235001.736926712</v>
      </c>
      <c r="D93" s="670"/>
      <c r="E93" s="670">
        <f>E10+E17+E27+E31+E35+E39+E43+E50+E55+E59+E67+E72+E77+E82+E85</f>
        <v>1299826.4000000006</v>
      </c>
      <c r="F93" s="670"/>
      <c r="G93" s="671">
        <f t="shared" si="13"/>
        <v>36935175.336926714</v>
      </c>
      <c r="H93" s="672" t="s">
        <v>204</v>
      </c>
    </row>
  </sheetData>
  <mergeCells count="7">
    <mergeCell ref="A1:C1"/>
    <mergeCell ref="A2:C2"/>
    <mergeCell ref="A3:B3"/>
    <mergeCell ref="E3:H3"/>
    <mergeCell ref="A4:B5"/>
    <mergeCell ref="H4:H5"/>
    <mergeCell ref="D4:G4"/>
  </mergeCells>
  <printOptions horizontalCentered="1"/>
  <pageMargins left="0.51181102362204722" right="0.51181102362204722" top="0.51181102362204722" bottom="0.51181102362204722" header="0.31496062992125984" footer="0.31496062992125984"/>
  <pageSetup paperSize="9" scale="97" orientation="portrait"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5D91-167A-4D70-85B7-0F3A82F3E7F9}">
  <sheetPr>
    <tabColor rgb="FFFFC000"/>
  </sheetPr>
  <dimension ref="A3:H31"/>
  <sheetViews>
    <sheetView tabSelected="1" view="pageBreakPreview" zoomScale="90" zoomScaleNormal="90" zoomScaleSheetLayoutView="90" workbookViewId="0">
      <selection activeCell="A5" sqref="A5:I6"/>
    </sheetView>
  </sheetViews>
  <sheetFormatPr defaultRowHeight="15"/>
  <cols>
    <col min="1" max="2" width="8.85546875" style="2"/>
    <col min="3" max="3" width="14.85546875" style="2" customWidth="1"/>
    <col min="4" max="6" width="8.85546875" style="2"/>
    <col min="7" max="7" width="7.7109375" style="2" customWidth="1"/>
    <col min="8" max="8" width="20.85546875" style="2" customWidth="1"/>
  </cols>
  <sheetData>
    <row r="3" spans="1:8" ht="15" customHeight="1">
      <c r="B3" s="741" t="s">
        <v>652</v>
      </c>
      <c r="C3" s="741"/>
      <c r="D3" s="741"/>
      <c r="E3" s="741"/>
      <c r="F3" s="741"/>
      <c r="G3" s="741"/>
      <c r="H3" s="741"/>
    </row>
    <row r="4" spans="1:8" ht="30" customHeight="1">
      <c r="B4" s="743" t="s">
        <v>814</v>
      </c>
      <c r="C4" s="743"/>
      <c r="D4" s="743"/>
      <c r="E4" s="743"/>
      <c r="F4" s="743"/>
      <c r="G4" s="743"/>
      <c r="H4" s="743"/>
    </row>
    <row r="5" spans="1:8" ht="30" customHeight="1">
      <c r="B5" s="250"/>
      <c r="C5" s="250"/>
      <c r="D5" s="250"/>
      <c r="E5" s="250"/>
      <c r="F5" s="250"/>
      <c r="G5" s="250"/>
      <c r="H5" s="250"/>
    </row>
    <row r="6" spans="1:8">
      <c r="B6" s="743" t="s">
        <v>653</v>
      </c>
      <c r="C6" s="743"/>
      <c r="D6" s="743"/>
      <c r="E6" s="743"/>
      <c r="F6" s="743"/>
      <c r="G6" s="743"/>
      <c r="H6" s="743"/>
    </row>
    <row r="7" spans="1:8" ht="15" customHeight="1">
      <c r="B7" s="742" t="s">
        <v>1039</v>
      </c>
      <c r="C7" s="742"/>
      <c r="D7" s="742"/>
      <c r="E7" s="742"/>
      <c r="F7" s="742"/>
      <c r="G7" s="742"/>
      <c r="H7" s="742"/>
    </row>
    <row r="8" spans="1:8" ht="13.5" customHeight="1">
      <c r="B8" s="743"/>
      <c r="C8" s="743"/>
      <c r="D8" s="743"/>
      <c r="E8" s="743"/>
      <c r="F8" s="743"/>
      <c r="G8" s="743"/>
      <c r="H8" s="743"/>
    </row>
    <row r="9" spans="1:8" ht="15" customHeight="1">
      <c r="A9" s="251"/>
      <c r="B9" s="743" t="s">
        <v>654</v>
      </c>
      <c r="C9" s="743"/>
      <c r="D9" s="743"/>
      <c r="E9" s="743"/>
      <c r="F9" s="743"/>
      <c r="G9" s="743"/>
      <c r="H9" s="743"/>
    </row>
    <row r="10" spans="1:8">
      <c r="A10" s="251"/>
      <c r="B10" s="743" t="s">
        <v>1041</v>
      </c>
      <c r="C10" s="743"/>
      <c r="D10" s="743"/>
      <c r="E10" s="743"/>
      <c r="F10" s="743"/>
      <c r="G10" s="743"/>
      <c r="H10" s="743"/>
    </row>
    <row r="11" spans="1:8" ht="15" customHeight="1">
      <c r="A11" s="251"/>
      <c r="B11" s="252"/>
      <c r="C11" s="252"/>
      <c r="D11" s="252"/>
      <c r="E11" s="252"/>
      <c r="F11" s="252"/>
      <c r="G11" s="252"/>
      <c r="H11" s="252"/>
    </row>
    <row r="12" spans="1:8" ht="15.75" customHeight="1">
      <c r="A12" s="251"/>
      <c r="B12" s="743" t="s">
        <v>655</v>
      </c>
      <c r="C12" s="743"/>
      <c r="D12" s="743"/>
      <c r="E12" s="743"/>
      <c r="F12" s="743"/>
      <c r="G12" s="743"/>
      <c r="H12" s="743"/>
    </row>
    <row r="13" spans="1:8" ht="15" customHeight="1">
      <c r="A13" s="251"/>
      <c r="B13" s="743" t="s">
        <v>1042</v>
      </c>
      <c r="C13" s="743"/>
      <c r="D13" s="743"/>
      <c r="E13" s="743"/>
      <c r="F13" s="743"/>
      <c r="G13" s="743"/>
      <c r="H13" s="743"/>
    </row>
    <row r="14" spans="1:8">
      <c r="B14" s="744"/>
      <c r="C14" s="744"/>
      <c r="D14" s="744"/>
      <c r="E14" s="744"/>
      <c r="F14" s="744"/>
      <c r="G14" s="744"/>
      <c r="H14" s="744"/>
    </row>
    <row r="15" spans="1:8" ht="14.45" customHeight="1"/>
    <row r="16" spans="1:8">
      <c r="B16" s="158"/>
      <c r="C16" s="158"/>
      <c r="D16" s="158"/>
      <c r="E16" s="158"/>
      <c r="F16" s="158"/>
      <c r="G16" s="158"/>
      <c r="H16" s="158"/>
    </row>
    <row r="17" spans="1:8" ht="14.45" customHeight="1">
      <c r="B17" s="158"/>
      <c r="C17" s="158"/>
      <c r="D17" s="158"/>
      <c r="E17" s="158"/>
      <c r="F17" s="158"/>
      <c r="G17" s="158"/>
      <c r="H17" s="158"/>
    </row>
    <row r="18" spans="1:8">
      <c r="B18" s="158"/>
      <c r="C18" s="158"/>
      <c r="D18" s="158"/>
      <c r="E18" s="158"/>
      <c r="F18" s="158"/>
      <c r="G18" s="158"/>
      <c r="H18" s="158"/>
    </row>
    <row r="19" spans="1:8">
      <c r="B19" s="158"/>
      <c r="C19" s="158"/>
      <c r="D19" s="158"/>
      <c r="E19" s="158"/>
      <c r="F19" s="158"/>
      <c r="G19" s="158"/>
      <c r="H19" s="158"/>
    </row>
    <row r="20" spans="1:8" ht="15.75">
      <c r="B20" s="157"/>
      <c r="C20" s="157"/>
      <c r="D20" s="157"/>
      <c r="E20" s="157"/>
      <c r="F20" s="157"/>
      <c r="G20" s="157"/>
      <c r="H20" s="157"/>
    </row>
    <row r="21" spans="1:8" ht="15.75">
      <c r="B21" s="157"/>
      <c r="C21" s="157"/>
      <c r="D21" s="157"/>
      <c r="E21" s="157"/>
      <c r="F21" s="157"/>
      <c r="G21" s="157"/>
      <c r="H21" s="157"/>
    </row>
    <row r="22" spans="1:8" ht="15.75">
      <c r="B22" s="157"/>
      <c r="C22" s="157"/>
      <c r="D22" s="157"/>
      <c r="E22" s="157"/>
      <c r="F22" s="157"/>
      <c r="G22" s="157"/>
      <c r="H22" s="157"/>
    </row>
    <row r="23" spans="1:8" ht="15.75">
      <c r="B23" s="157"/>
      <c r="C23" s="157"/>
      <c r="D23" s="157"/>
      <c r="E23" s="157"/>
      <c r="F23" s="157"/>
      <c r="G23" s="157"/>
      <c r="H23" s="157"/>
    </row>
    <row r="24" spans="1:8" ht="15.75">
      <c r="B24" s="157"/>
      <c r="C24" s="157"/>
      <c r="D24" s="157"/>
      <c r="E24" s="157"/>
      <c r="F24" s="157"/>
      <c r="G24" s="157"/>
      <c r="H24" s="157"/>
    </row>
    <row r="25" spans="1:8">
      <c r="A25"/>
      <c r="C25" s="156"/>
      <c r="D25" s="156"/>
      <c r="E25" s="156"/>
      <c r="F25" s="156"/>
      <c r="G25" s="156"/>
      <c r="H25" s="156"/>
    </row>
    <row r="26" spans="1:8" ht="18.75">
      <c r="A26" s="1"/>
      <c r="B26" s="156"/>
      <c r="C26" s="156"/>
      <c r="D26" s="156"/>
      <c r="E26" s="156"/>
      <c r="F26" s="156"/>
      <c r="G26" s="156"/>
      <c r="H26" s="156"/>
    </row>
    <row r="27" spans="1:8" ht="76.5" customHeight="1">
      <c r="A27" s="1"/>
      <c r="B27" s="745"/>
      <c r="C27" s="745"/>
      <c r="D27" s="745"/>
      <c r="E27" s="745"/>
      <c r="F27" s="745"/>
      <c r="G27" s="745"/>
      <c r="H27" s="745"/>
    </row>
    <row r="28" spans="1:8" ht="16.5" customHeight="1">
      <c r="A28" s="1"/>
      <c r="B28" s="253"/>
      <c r="C28" s="253"/>
      <c r="D28" s="253"/>
      <c r="E28" s="253"/>
      <c r="F28" s="253"/>
      <c r="G28" s="253"/>
      <c r="H28" s="253"/>
    </row>
    <row r="29" spans="1:8" ht="27.75" customHeight="1">
      <c r="B29" s="745"/>
      <c r="C29" s="745"/>
      <c r="D29" s="745"/>
      <c r="E29" s="745"/>
      <c r="F29" s="745"/>
      <c r="G29" s="745"/>
      <c r="H29" s="745"/>
    </row>
    <row r="30" spans="1:8" ht="99.75" customHeight="1">
      <c r="B30" s="156"/>
      <c r="C30" s="156"/>
      <c r="D30" s="156"/>
      <c r="E30" s="156"/>
      <c r="F30" s="156"/>
      <c r="G30" s="156"/>
      <c r="H30" s="156"/>
    </row>
    <row r="31" spans="1:8" ht="72" customHeight="1">
      <c r="B31" s="156"/>
      <c r="C31" s="156"/>
      <c r="D31" s="740" t="s">
        <v>710</v>
      </c>
      <c r="E31" s="740"/>
      <c r="F31" s="740"/>
      <c r="G31" s="740"/>
      <c r="H31" s="740"/>
    </row>
  </sheetData>
  <mergeCells count="13">
    <mergeCell ref="D31:H31"/>
    <mergeCell ref="B3:H3"/>
    <mergeCell ref="B7:H7"/>
    <mergeCell ref="B9:H9"/>
    <mergeCell ref="B4:H4"/>
    <mergeCell ref="B6:H6"/>
    <mergeCell ref="B8:H8"/>
    <mergeCell ref="B10:H10"/>
    <mergeCell ref="B12:H12"/>
    <mergeCell ref="B14:H14"/>
    <mergeCell ref="B13:H13"/>
    <mergeCell ref="B27:H27"/>
    <mergeCell ref="B29:H29"/>
  </mergeCells>
  <pageMargins left="0.51181102362204722" right="0.5118110236220472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0:G10"/>
  <sheetViews>
    <sheetView tabSelected="1" view="pageBreakPreview" zoomScale="50" zoomScaleNormal="100" zoomScaleSheetLayoutView="50" zoomScalePageLayoutView="40" workbookViewId="0">
      <selection activeCell="A5" sqref="A5:I6"/>
    </sheetView>
  </sheetViews>
  <sheetFormatPr defaultRowHeight="15"/>
  <cols>
    <col min="1" max="1" width="16" style="18" customWidth="1"/>
    <col min="2" max="3" width="9.140625" style="18"/>
    <col min="4" max="4" width="7.85546875" style="18" customWidth="1"/>
    <col min="5" max="5" width="20.85546875" style="18" customWidth="1"/>
    <col min="6" max="6" width="9.140625" style="18" customWidth="1"/>
    <col min="7" max="7" width="14.28515625" style="18" customWidth="1"/>
    <col min="8" max="8" width="14.85546875" customWidth="1"/>
    <col min="9" max="9" width="11.7109375" customWidth="1"/>
  </cols>
  <sheetData>
    <row r="10" spans="1:1">
      <c r="A10" s="21"/>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000"/>
  </sheetPr>
  <dimension ref="A1:M20"/>
  <sheetViews>
    <sheetView tabSelected="1" view="pageBreakPreview" topLeftCell="A4" zoomScaleNormal="43" zoomScaleSheetLayoutView="100" zoomScalePageLayoutView="60" workbookViewId="0">
      <selection activeCell="A5" sqref="A5:I6"/>
    </sheetView>
  </sheetViews>
  <sheetFormatPr defaultColWidth="9.140625" defaultRowHeight="27.75"/>
  <cols>
    <col min="1" max="1" width="8.42578125" style="38" customWidth="1"/>
    <col min="2" max="2" width="31.85546875" style="51" customWidth="1"/>
    <col min="3" max="3" width="9" style="33" customWidth="1"/>
    <col min="4" max="4" width="8.7109375" style="33" bestFit="1" customWidth="1"/>
    <col min="5" max="5" width="7.85546875" style="33" bestFit="1" customWidth="1"/>
    <col min="6" max="6" width="9.42578125" style="33" customWidth="1"/>
    <col min="7" max="7" width="11" style="33" customWidth="1"/>
    <col min="8" max="8" width="9.140625" style="33" customWidth="1"/>
    <col min="9" max="9" width="10.42578125" style="33" customWidth="1"/>
    <col min="10" max="10" width="9.5703125" style="33" bestFit="1" customWidth="1"/>
    <col min="11" max="11" width="37.28515625" style="162" customWidth="1"/>
    <col min="12" max="16384" width="9.140625" style="10"/>
  </cols>
  <sheetData>
    <row r="1" spans="1:13" ht="12.75">
      <c r="A1" s="375" t="s">
        <v>688</v>
      </c>
      <c r="B1" s="375"/>
      <c r="C1" s="375"/>
      <c r="D1" s="375"/>
      <c r="E1" s="375"/>
      <c r="F1" s="375"/>
      <c r="G1" s="375"/>
      <c r="H1" s="375"/>
      <c r="I1" s="375"/>
      <c r="J1" s="375"/>
      <c r="K1" s="375"/>
    </row>
    <row r="2" spans="1:13" ht="12.75">
      <c r="A2" s="376" t="s">
        <v>738</v>
      </c>
      <c r="B2" s="377"/>
      <c r="C2" s="377"/>
      <c r="D2" s="377"/>
      <c r="E2" s="377"/>
      <c r="F2" s="377"/>
      <c r="G2" s="377"/>
      <c r="H2" s="377"/>
      <c r="I2" s="377"/>
      <c r="J2" s="377"/>
      <c r="K2" s="377"/>
    </row>
    <row r="3" spans="1:13" ht="18.75" customHeight="1">
      <c r="A3" s="347">
        <v>2021</v>
      </c>
      <c r="B3" s="347"/>
      <c r="C3" s="347"/>
      <c r="D3" s="347"/>
      <c r="E3" s="347"/>
      <c r="F3" s="347"/>
      <c r="G3" s="347"/>
      <c r="H3" s="347"/>
      <c r="I3" s="347"/>
      <c r="J3" s="347"/>
      <c r="K3" s="347"/>
    </row>
    <row r="4" spans="1:13" s="36" customFormat="1" ht="15" customHeight="1">
      <c r="A4" s="796" t="s">
        <v>563</v>
      </c>
      <c r="B4" s="796"/>
      <c r="C4" s="301"/>
      <c r="D4" s="301"/>
      <c r="E4" s="301"/>
      <c r="F4" s="301"/>
      <c r="G4" s="301"/>
      <c r="H4" s="301"/>
      <c r="I4" s="301"/>
      <c r="J4" s="301"/>
      <c r="K4" s="302" t="s">
        <v>564</v>
      </c>
    </row>
    <row r="5" spans="1:13" s="36" customFormat="1" ht="30" customHeight="1">
      <c r="A5" s="303"/>
      <c r="B5" s="304"/>
      <c r="C5" s="797" t="s">
        <v>775</v>
      </c>
      <c r="D5" s="799" t="s">
        <v>774</v>
      </c>
      <c r="E5" s="800"/>
      <c r="F5" s="797" t="s">
        <v>778</v>
      </c>
      <c r="G5" s="801" t="s">
        <v>779</v>
      </c>
      <c r="H5" s="797" t="s">
        <v>780</v>
      </c>
      <c r="I5" s="797" t="s">
        <v>781</v>
      </c>
      <c r="J5" s="794" t="s">
        <v>782</v>
      </c>
      <c r="K5" s="305"/>
    </row>
    <row r="6" spans="1:13" s="36" customFormat="1" ht="107.25" customHeight="1">
      <c r="A6" s="306"/>
      <c r="B6" s="307"/>
      <c r="C6" s="798"/>
      <c r="D6" s="308" t="s">
        <v>776</v>
      </c>
      <c r="E6" s="308" t="s">
        <v>777</v>
      </c>
      <c r="F6" s="798"/>
      <c r="G6" s="802"/>
      <c r="H6" s="798"/>
      <c r="I6" s="798"/>
      <c r="J6" s="795"/>
      <c r="K6" s="309"/>
    </row>
    <row r="7" spans="1:13" ht="23.25">
      <c r="A7" s="372" t="s">
        <v>251</v>
      </c>
      <c r="B7" s="331" t="s">
        <v>252</v>
      </c>
      <c r="C7" s="359">
        <f>D7+E7</f>
        <v>551309.11768008117</v>
      </c>
      <c r="D7" s="360">
        <v>547194.9587762478</v>
      </c>
      <c r="E7" s="360">
        <v>4114.1589038333113</v>
      </c>
      <c r="F7" s="360">
        <v>22975040.067317512</v>
      </c>
      <c r="G7" s="360">
        <v>0</v>
      </c>
      <c r="H7" s="360">
        <v>1266357.688450654</v>
      </c>
      <c r="I7" s="360">
        <v>835157.78067736933</v>
      </c>
      <c r="J7" s="361">
        <f>SUM(D7:I7)</f>
        <v>25627864.654125616</v>
      </c>
      <c r="K7" s="332" t="s">
        <v>290</v>
      </c>
      <c r="L7" s="36"/>
      <c r="M7" s="36"/>
    </row>
    <row r="8" spans="1:13" ht="78.75">
      <c r="A8" s="372" t="s">
        <v>476</v>
      </c>
      <c r="B8" s="331" t="s">
        <v>348</v>
      </c>
      <c r="C8" s="359">
        <f t="shared" ref="C8:C18" si="0">D8+E8</f>
        <v>3487836.6379958121</v>
      </c>
      <c r="D8" s="360">
        <v>2921767.023691481</v>
      </c>
      <c r="E8" s="360">
        <v>566069.61430433101</v>
      </c>
      <c r="F8" s="360">
        <v>15103062.714027304</v>
      </c>
      <c r="G8" s="360">
        <v>304997.57123894955</v>
      </c>
      <c r="H8" s="360">
        <v>7141127.1576482616</v>
      </c>
      <c r="I8" s="360">
        <v>4599975.4823283562</v>
      </c>
      <c r="J8" s="361">
        <f t="shared" ref="J8:J16" si="1">SUM(D8:I8)</f>
        <v>30636999.563238684</v>
      </c>
      <c r="K8" s="332" t="s">
        <v>349</v>
      </c>
    </row>
    <row r="9" spans="1:13" ht="12.75">
      <c r="A9" s="372" t="s">
        <v>261</v>
      </c>
      <c r="B9" s="331" t="s">
        <v>262</v>
      </c>
      <c r="C9" s="359">
        <f t="shared" si="0"/>
        <v>185641.57624500204</v>
      </c>
      <c r="D9" s="360">
        <v>9901.9546258136634</v>
      </c>
      <c r="E9" s="360">
        <v>175739.62161918837</v>
      </c>
      <c r="F9" s="360">
        <v>17055294.973805502</v>
      </c>
      <c r="G9" s="360">
        <v>326601.61554150924</v>
      </c>
      <c r="H9" s="360">
        <v>1131033.9473289351</v>
      </c>
      <c r="I9" s="360">
        <v>608301.35908901668</v>
      </c>
      <c r="J9" s="361">
        <f t="shared" si="1"/>
        <v>19306873.472009968</v>
      </c>
      <c r="K9" s="332" t="s">
        <v>295</v>
      </c>
    </row>
    <row r="10" spans="1:13" ht="56.25">
      <c r="A10" s="372" t="s">
        <v>477</v>
      </c>
      <c r="B10" s="331" t="s">
        <v>347</v>
      </c>
      <c r="C10" s="359">
        <f t="shared" si="0"/>
        <v>365844.43986453954</v>
      </c>
      <c r="D10" s="360">
        <v>238898.57516356793</v>
      </c>
      <c r="E10" s="360">
        <v>126945.86470097164</v>
      </c>
      <c r="F10" s="360">
        <v>38527276.848475575</v>
      </c>
      <c r="G10" s="360">
        <v>18694.919334226572</v>
      </c>
      <c r="H10" s="360">
        <v>7785971.6745943464</v>
      </c>
      <c r="I10" s="360">
        <v>2386427.8299739105</v>
      </c>
      <c r="J10" s="361">
        <f t="shared" si="1"/>
        <v>49084215.712242596</v>
      </c>
      <c r="K10" s="332" t="s">
        <v>514</v>
      </c>
    </row>
    <row r="11" spans="1:13" ht="12.75">
      <c r="A11" s="372" t="s">
        <v>269</v>
      </c>
      <c r="B11" s="331" t="s">
        <v>270</v>
      </c>
      <c r="C11" s="359">
        <f t="shared" si="0"/>
        <v>2391885.9097593571</v>
      </c>
      <c r="D11" s="360">
        <v>2382853.2375010257</v>
      </c>
      <c r="E11" s="360">
        <v>9032.6722583314404</v>
      </c>
      <c r="F11" s="360">
        <v>4394913.5835855119</v>
      </c>
      <c r="G11" s="360">
        <v>0</v>
      </c>
      <c r="H11" s="360">
        <v>3375685.1066217041</v>
      </c>
      <c r="I11" s="360">
        <v>2750253.8919178271</v>
      </c>
      <c r="J11" s="361">
        <f t="shared" si="1"/>
        <v>12912738.491884401</v>
      </c>
      <c r="K11" s="332" t="s">
        <v>298</v>
      </c>
    </row>
    <row r="12" spans="1:13" ht="12.75">
      <c r="A12" s="372" t="s">
        <v>271</v>
      </c>
      <c r="B12" s="331" t="s">
        <v>350</v>
      </c>
      <c r="C12" s="359">
        <f t="shared" si="0"/>
        <v>14475.009552886688</v>
      </c>
      <c r="D12" s="360">
        <v>14475.009552886688</v>
      </c>
      <c r="E12" s="360">
        <v>0</v>
      </c>
      <c r="F12" s="360">
        <v>2746553.7469709553</v>
      </c>
      <c r="G12" s="360">
        <v>0</v>
      </c>
      <c r="H12" s="360">
        <v>2319731.5966974203</v>
      </c>
      <c r="I12" s="360">
        <v>1771745.2603367758</v>
      </c>
      <c r="J12" s="361">
        <f t="shared" si="1"/>
        <v>6852505.6135580372</v>
      </c>
      <c r="K12" s="332" t="s">
        <v>351</v>
      </c>
    </row>
    <row r="13" spans="1:13" ht="12.75">
      <c r="A13" s="372" t="s">
        <v>273</v>
      </c>
      <c r="B13" s="331" t="s">
        <v>274</v>
      </c>
      <c r="C13" s="359">
        <f t="shared" si="0"/>
        <v>238336.87248644436</v>
      </c>
      <c r="D13" s="360">
        <v>40082.972829768973</v>
      </c>
      <c r="E13" s="360">
        <v>198253.89965667541</v>
      </c>
      <c r="F13" s="360">
        <v>14537368.108344596</v>
      </c>
      <c r="G13" s="360">
        <v>8930.0997484955369</v>
      </c>
      <c r="H13" s="360">
        <v>824341.32389611087</v>
      </c>
      <c r="I13" s="360">
        <v>860859.87466215261</v>
      </c>
      <c r="J13" s="361">
        <f t="shared" si="1"/>
        <v>16469836.2791378</v>
      </c>
      <c r="K13" s="332" t="s">
        <v>300</v>
      </c>
    </row>
    <row r="14" spans="1:13" ht="45">
      <c r="A14" s="372" t="s">
        <v>357</v>
      </c>
      <c r="B14" s="331" t="s">
        <v>352</v>
      </c>
      <c r="C14" s="359">
        <f t="shared" si="0"/>
        <v>570271.25150338374</v>
      </c>
      <c r="D14" s="360">
        <v>399003.96117978805</v>
      </c>
      <c r="E14" s="360">
        <v>171267.29032359563</v>
      </c>
      <c r="F14" s="360">
        <v>5877758.8942100527</v>
      </c>
      <c r="G14" s="360">
        <v>1411.0073936377992</v>
      </c>
      <c r="H14" s="360">
        <v>1200924.8186633531</v>
      </c>
      <c r="I14" s="360">
        <v>250523.63567817115</v>
      </c>
      <c r="J14" s="361">
        <f>SUM(D14:I14)</f>
        <v>7900889.6074485984</v>
      </c>
      <c r="K14" s="332" t="s">
        <v>353</v>
      </c>
    </row>
    <row r="15" spans="1:13" ht="45">
      <c r="A15" s="372" t="s">
        <v>478</v>
      </c>
      <c r="B15" s="331" t="s">
        <v>354</v>
      </c>
      <c r="C15" s="359">
        <f t="shared" si="0"/>
        <v>29012044.915512457</v>
      </c>
      <c r="D15" s="360">
        <v>21866771.00089613</v>
      </c>
      <c r="E15" s="360">
        <v>7145273.9146163268</v>
      </c>
      <c r="F15" s="360">
        <v>3038519.8111852701</v>
      </c>
      <c r="G15" s="360">
        <v>0</v>
      </c>
      <c r="H15" s="360">
        <v>1193386.3449039988</v>
      </c>
      <c r="I15" s="360">
        <v>406013.3018631647</v>
      </c>
      <c r="J15" s="361">
        <f t="shared" si="1"/>
        <v>33649964.37346489</v>
      </c>
      <c r="K15" s="332" t="s">
        <v>355</v>
      </c>
    </row>
    <row r="16" spans="1:13" ht="94.5" customHeight="1">
      <c r="A16" s="372" t="s">
        <v>479</v>
      </c>
      <c r="B16" s="331" t="s">
        <v>602</v>
      </c>
      <c r="C16" s="359">
        <f t="shared" si="0"/>
        <v>796662.8274038739</v>
      </c>
      <c r="D16" s="360">
        <v>781122.80295844248</v>
      </c>
      <c r="E16" s="360">
        <v>15540.024445431372</v>
      </c>
      <c r="F16" s="360">
        <v>4382545.4910420487</v>
      </c>
      <c r="G16" s="360">
        <v>0</v>
      </c>
      <c r="H16" s="360">
        <v>191700.99275314328</v>
      </c>
      <c r="I16" s="362">
        <v>34675.88860010045</v>
      </c>
      <c r="J16" s="363">
        <f t="shared" si="1"/>
        <v>5405585.199799167</v>
      </c>
      <c r="K16" s="332" t="s">
        <v>356</v>
      </c>
    </row>
    <row r="17" spans="1:13" s="13" customFormat="1" ht="15.75" customHeight="1">
      <c r="A17" s="373"/>
      <c r="B17" s="333" t="s">
        <v>639</v>
      </c>
      <c r="C17" s="364">
        <f t="shared" ref="C17:J17" si="2">SUM(C7:C16)</f>
        <v>37614308.558003835</v>
      </c>
      <c r="D17" s="365">
        <f t="shared" si="2"/>
        <v>29202071.497175153</v>
      </c>
      <c r="E17" s="365">
        <f t="shared" si="2"/>
        <v>8412237.0608286839</v>
      </c>
      <c r="F17" s="365">
        <f t="shared" si="2"/>
        <v>128638334.23896433</v>
      </c>
      <c r="G17" s="365">
        <f t="shared" si="2"/>
        <v>660635.21325681859</v>
      </c>
      <c r="H17" s="365">
        <f t="shared" si="2"/>
        <v>26430260.651557926</v>
      </c>
      <c r="I17" s="365">
        <f t="shared" si="2"/>
        <v>14503934.305126844</v>
      </c>
      <c r="J17" s="361">
        <f t="shared" si="2"/>
        <v>207847472.96690977</v>
      </c>
      <c r="K17" s="370" t="s">
        <v>458</v>
      </c>
      <c r="L17" s="36"/>
      <c r="M17" s="36"/>
    </row>
    <row r="18" spans="1:13" s="12" customFormat="1" ht="15.75" customHeight="1">
      <c r="A18" s="372"/>
      <c r="B18" s="335" t="s">
        <v>359</v>
      </c>
      <c r="C18" s="364">
        <f t="shared" si="0"/>
        <v>3462102.9589870553</v>
      </c>
      <c r="D18" s="365">
        <v>2829418.4672466223</v>
      </c>
      <c r="E18" s="365">
        <v>632684.49174043303</v>
      </c>
      <c r="F18" s="365">
        <v>21616540.364395645</v>
      </c>
      <c r="G18" s="365">
        <v>227538.08144054312</v>
      </c>
      <c r="H18" s="365">
        <v>5899963.1830819119</v>
      </c>
      <c r="I18" s="365">
        <v>3025011.0120948446</v>
      </c>
      <c r="J18" s="361">
        <f>SUM(D18:I18)</f>
        <v>34231155.600000001</v>
      </c>
      <c r="K18" s="370" t="s">
        <v>358</v>
      </c>
    </row>
    <row r="19" spans="1:13" s="14" customFormat="1" ht="15.75" customHeight="1">
      <c r="A19" s="374"/>
      <c r="B19" s="337" t="s">
        <v>520</v>
      </c>
      <c r="C19" s="366">
        <f t="shared" ref="C19:I19" si="3">C17+C18</f>
        <v>41076411.516990893</v>
      </c>
      <c r="D19" s="367">
        <f t="shared" si="3"/>
        <v>32031489.964421775</v>
      </c>
      <c r="E19" s="367">
        <f t="shared" si="3"/>
        <v>9044921.5525691174</v>
      </c>
      <c r="F19" s="367">
        <f t="shared" si="3"/>
        <v>150254874.60335997</v>
      </c>
      <c r="G19" s="367">
        <f t="shared" si="3"/>
        <v>888173.29469736177</v>
      </c>
      <c r="H19" s="367">
        <f t="shared" si="3"/>
        <v>32330223.83463984</v>
      </c>
      <c r="I19" s="368">
        <f t="shared" si="3"/>
        <v>17528945.31722169</v>
      </c>
      <c r="J19" s="369">
        <f t="shared" ref="J19" si="4">SUM(D19:I19)</f>
        <v>242078628.56690979</v>
      </c>
      <c r="K19" s="371" t="s">
        <v>815</v>
      </c>
    </row>
    <row r="20" spans="1:13">
      <c r="A20" s="39"/>
      <c r="C20" s="34"/>
      <c r="D20" s="34"/>
      <c r="E20" s="34"/>
      <c r="F20" s="34"/>
      <c r="G20" s="34"/>
      <c r="H20" s="34"/>
      <c r="I20" s="34"/>
      <c r="J20" s="34"/>
    </row>
  </sheetData>
  <mergeCells count="8">
    <mergeCell ref="J5:J6"/>
    <mergeCell ref="A4:B4"/>
    <mergeCell ref="C5:C6"/>
    <mergeCell ref="D5:E5"/>
    <mergeCell ref="F5:F6"/>
    <mergeCell ref="G5:G6"/>
    <mergeCell ref="H5:H6"/>
    <mergeCell ref="I5:I6"/>
  </mergeCells>
  <printOptions horizontalCentered="1"/>
  <pageMargins left="0.51181102362204722" right="0.51181102362204722" top="0.51181102362204722" bottom="0.51181102362204722" header="0.31496062992125984" footer="0.31496062992125984"/>
  <pageSetup paperSize="9" scale="8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rgb="FFFFC000"/>
  </sheetPr>
  <dimension ref="A1:S20"/>
  <sheetViews>
    <sheetView tabSelected="1" view="pageBreakPreview" zoomScaleNormal="40" zoomScaleSheetLayoutView="100" zoomScalePageLayoutView="60" workbookViewId="0">
      <selection activeCell="A5" sqref="A5:I6"/>
    </sheetView>
  </sheetViews>
  <sheetFormatPr defaultColWidth="9.140625" defaultRowHeight="27.75"/>
  <cols>
    <col min="1" max="1" width="8.85546875" style="38" customWidth="1"/>
    <col min="2" max="2" width="33.85546875" style="51" customWidth="1"/>
    <col min="3" max="3" width="11.140625" style="33" customWidth="1"/>
    <col min="4" max="4" width="7.85546875" style="33" customWidth="1"/>
    <col min="5" max="5" width="7.5703125" style="33" customWidth="1"/>
    <col min="6" max="6" width="10.42578125" style="33" customWidth="1"/>
    <col min="7" max="7" width="12.140625" style="33" customWidth="1"/>
    <col min="8" max="8" width="10.42578125" style="33" customWidth="1"/>
    <col min="9" max="9" width="14.140625" style="33" customWidth="1"/>
    <col min="10" max="10" width="7.28515625" style="33" bestFit="1" customWidth="1"/>
    <col min="11" max="11" width="36" style="162" customWidth="1"/>
    <col min="12" max="12" width="9.140625" style="10"/>
    <col min="13" max="19" width="9.140625" style="11"/>
    <col min="20" max="16384" width="9.140625" style="10"/>
  </cols>
  <sheetData>
    <row r="1" spans="1:19" ht="21" customHeight="1">
      <c r="A1" s="803" t="s">
        <v>687</v>
      </c>
      <c r="B1" s="803"/>
      <c r="C1" s="803"/>
      <c r="D1" s="803"/>
      <c r="E1" s="803"/>
      <c r="F1" s="803"/>
      <c r="G1" s="803"/>
      <c r="H1" s="803"/>
      <c r="I1" s="803"/>
      <c r="J1" s="803"/>
      <c r="K1" s="803"/>
    </row>
    <row r="2" spans="1:19" ht="12.75" customHeight="1">
      <c r="A2" s="804" t="s">
        <v>738</v>
      </c>
      <c r="B2" s="804"/>
      <c r="C2" s="804"/>
      <c r="D2" s="804"/>
      <c r="E2" s="804"/>
      <c r="F2" s="804"/>
      <c r="G2" s="804"/>
      <c r="H2" s="804"/>
      <c r="I2" s="804"/>
      <c r="J2" s="804"/>
      <c r="K2" s="804"/>
    </row>
    <row r="3" spans="1:19" ht="17.25" customHeight="1">
      <c r="A3" s="803">
        <v>2021</v>
      </c>
      <c r="B3" s="803"/>
      <c r="C3" s="803"/>
      <c r="D3" s="803"/>
      <c r="E3" s="803"/>
      <c r="F3" s="803"/>
      <c r="G3" s="803"/>
      <c r="H3" s="803"/>
      <c r="I3" s="803"/>
      <c r="J3" s="803"/>
      <c r="K3" s="803"/>
    </row>
    <row r="4" spans="1:19" s="36" customFormat="1" ht="15.75" customHeight="1">
      <c r="A4" s="796" t="s">
        <v>453</v>
      </c>
      <c r="B4" s="796"/>
      <c r="C4" s="301"/>
      <c r="D4" s="301"/>
      <c r="E4" s="301"/>
      <c r="F4" s="301"/>
      <c r="G4" s="301"/>
      <c r="H4" s="301"/>
      <c r="I4" s="301"/>
      <c r="J4" s="301"/>
      <c r="K4" s="302" t="s">
        <v>454</v>
      </c>
      <c r="M4" s="37"/>
      <c r="N4" s="37"/>
      <c r="O4" s="37"/>
      <c r="P4" s="37"/>
      <c r="Q4" s="37"/>
      <c r="R4" s="37"/>
      <c r="S4" s="37"/>
    </row>
    <row r="5" spans="1:19" s="36" customFormat="1" ht="23.25">
      <c r="A5" s="303"/>
      <c r="B5" s="304"/>
      <c r="C5" s="797" t="s">
        <v>775</v>
      </c>
      <c r="D5" s="799" t="s">
        <v>774</v>
      </c>
      <c r="E5" s="800"/>
      <c r="F5" s="797" t="s">
        <v>778</v>
      </c>
      <c r="G5" s="801" t="s">
        <v>779</v>
      </c>
      <c r="H5" s="797" t="s">
        <v>783</v>
      </c>
      <c r="I5" s="797" t="s">
        <v>784</v>
      </c>
      <c r="J5" s="794" t="s">
        <v>785</v>
      </c>
      <c r="K5" s="305"/>
      <c r="M5" s="37"/>
      <c r="N5" s="37"/>
      <c r="O5" s="37"/>
      <c r="P5" s="37"/>
      <c r="Q5" s="37"/>
      <c r="R5" s="37"/>
      <c r="S5" s="37"/>
    </row>
    <row r="6" spans="1:19" s="36" customFormat="1" ht="109.5" customHeight="1">
      <c r="A6" s="306"/>
      <c r="B6" s="307"/>
      <c r="C6" s="798"/>
      <c r="D6" s="308" t="s">
        <v>776</v>
      </c>
      <c r="E6" s="308" t="s">
        <v>777</v>
      </c>
      <c r="F6" s="798"/>
      <c r="G6" s="802"/>
      <c r="H6" s="798"/>
      <c r="I6" s="798"/>
      <c r="J6" s="795"/>
      <c r="K6" s="309"/>
      <c r="M6" s="37"/>
      <c r="N6" s="37"/>
      <c r="O6" s="37"/>
      <c r="P6" s="37"/>
      <c r="Q6" s="37"/>
      <c r="R6" s="37"/>
      <c r="S6" s="37"/>
    </row>
    <row r="7" spans="1:19" s="507" customFormat="1" ht="12.75">
      <c r="A7" s="372" t="s">
        <v>251</v>
      </c>
      <c r="B7" s="331" t="s">
        <v>252</v>
      </c>
      <c r="C7" s="339">
        <f>D7+E7</f>
        <v>0.22773968976270079</v>
      </c>
      <c r="D7" s="340">
        <v>0.22604017629131801</v>
      </c>
      <c r="E7" s="340">
        <v>1.6995134713827787E-3</v>
      </c>
      <c r="F7" s="340">
        <v>9.490734561463892</v>
      </c>
      <c r="G7" s="340">
        <v>0</v>
      </c>
      <c r="H7" s="340">
        <v>0.52311833388490825</v>
      </c>
      <c r="I7" s="340">
        <v>0.34499442830680704</v>
      </c>
      <c r="J7" s="341">
        <f>SUM(D7:I7)</f>
        <v>10.586587013418306</v>
      </c>
      <c r="K7" s="332" t="s">
        <v>290</v>
      </c>
      <c r="M7" s="508"/>
      <c r="N7" s="508"/>
      <c r="O7" s="508"/>
      <c r="P7" s="508"/>
      <c r="Q7" s="508"/>
      <c r="R7" s="508"/>
      <c r="S7" s="508"/>
    </row>
    <row r="8" spans="1:19" s="507" customFormat="1" ht="78.75">
      <c r="A8" s="372" t="s">
        <v>476</v>
      </c>
      <c r="B8" s="331" t="s">
        <v>348</v>
      </c>
      <c r="C8" s="339">
        <f t="shared" ref="C8:C19" si="0">D8+E8</f>
        <v>1.440786681023263</v>
      </c>
      <c r="D8" s="340">
        <v>1.2069495936044241</v>
      </c>
      <c r="E8" s="340">
        <v>0.23383708741883885</v>
      </c>
      <c r="F8" s="340">
        <v>6.2389079132827554</v>
      </c>
      <c r="G8" s="340">
        <v>0.12599111827612208</v>
      </c>
      <c r="H8" s="340">
        <v>2.9499205278562939</v>
      </c>
      <c r="I8" s="340">
        <v>1.9001989186570996</v>
      </c>
      <c r="J8" s="341">
        <f t="shared" ref="J8:J18" si="1">SUM(D8:I8)</f>
        <v>12.655805159095534</v>
      </c>
      <c r="K8" s="332" t="s">
        <v>349</v>
      </c>
      <c r="M8" s="508"/>
      <c r="N8" s="508"/>
      <c r="O8" s="508"/>
      <c r="P8" s="508"/>
      <c r="Q8" s="508"/>
      <c r="R8" s="508"/>
      <c r="S8" s="508"/>
    </row>
    <row r="9" spans="1:19" s="507" customFormat="1" ht="12.75">
      <c r="A9" s="372" t="s">
        <v>261</v>
      </c>
      <c r="B9" s="331" t="s">
        <v>262</v>
      </c>
      <c r="C9" s="339">
        <f t="shared" si="0"/>
        <v>7.6686478828795618E-2</v>
      </c>
      <c r="D9" s="340">
        <v>4.0903877737711132E-3</v>
      </c>
      <c r="E9" s="340">
        <v>7.25960910550245E-2</v>
      </c>
      <c r="F9" s="340">
        <v>7.0453534352750484</v>
      </c>
      <c r="G9" s="340">
        <v>0.13491550967343552</v>
      </c>
      <c r="H9" s="340">
        <v>0.46721759538402247</v>
      </c>
      <c r="I9" s="340">
        <v>0.25128255339602773</v>
      </c>
      <c r="J9" s="341">
        <f t="shared" si="1"/>
        <v>7.9754555725573297</v>
      </c>
      <c r="K9" s="332" t="s">
        <v>295</v>
      </c>
      <c r="M9" s="508"/>
      <c r="N9" s="508"/>
      <c r="O9" s="508"/>
      <c r="P9" s="508"/>
      <c r="Q9" s="508"/>
      <c r="R9" s="508"/>
      <c r="S9" s="508"/>
    </row>
    <row r="10" spans="1:19" s="507" customFormat="1" ht="56.25">
      <c r="A10" s="372" t="s">
        <v>477</v>
      </c>
      <c r="B10" s="331" t="s">
        <v>347</v>
      </c>
      <c r="C10" s="339">
        <f t="shared" si="0"/>
        <v>0.15112628571564352</v>
      </c>
      <c r="D10" s="340">
        <v>9.8686355163953299E-2</v>
      </c>
      <c r="E10" s="340">
        <v>5.2439930551690231E-2</v>
      </c>
      <c r="F10" s="340">
        <v>15.915191306458826</v>
      </c>
      <c r="G10" s="340">
        <v>7.7226640967438202E-3</v>
      </c>
      <c r="H10" s="340">
        <v>3.2162986549811556</v>
      </c>
      <c r="I10" s="340">
        <v>0.98580690253468983</v>
      </c>
      <c r="J10" s="341">
        <f t="shared" si="1"/>
        <v>20.27614581378706</v>
      </c>
      <c r="K10" s="332" t="s">
        <v>514</v>
      </c>
      <c r="M10" s="508"/>
      <c r="N10" s="508"/>
      <c r="O10" s="508"/>
      <c r="P10" s="508"/>
      <c r="Q10" s="508"/>
      <c r="R10" s="508"/>
      <c r="S10" s="508"/>
    </row>
    <row r="11" spans="1:19" s="507" customFormat="1" ht="12.75">
      <c r="A11" s="372" t="s">
        <v>269</v>
      </c>
      <c r="B11" s="331" t="s">
        <v>270</v>
      </c>
      <c r="C11" s="339">
        <f t="shared" si="0"/>
        <v>0.98806157483589985</v>
      </c>
      <c r="D11" s="340">
        <v>0.98433027797925277</v>
      </c>
      <c r="E11" s="340">
        <v>3.73129685664707E-3</v>
      </c>
      <c r="F11" s="340">
        <v>1.8154901197198294</v>
      </c>
      <c r="G11" s="340">
        <v>0</v>
      </c>
      <c r="H11" s="340">
        <v>1.3944581256947575</v>
      </c>
      <c r="I11" s="340">
        <v>1.1360994186885296</v>
      </c>
      <c r="J11" s="341">
        <f t="shared" si="1"/>
        <v>5.3341092389390168</v>
      </c>
      <c r="K11" s="332" t="s">
        <v>298</v>
      </c>
      <c r="M11" s="508"/>
      <c r="N11" s="508"/>
      <c r="O11" s="508"/>
      <c r="P11" s="508"/>
      <c r="Q11" s="508"/>
      <c r="R11" s="508"/>
      <c r="S11" s="508"/>
    </row>
    <row r="12" spans="1:19" s="507" customFormat="1" ht="12.75">
      <c r="A12" s="372" t="s">
        <v>271</v>
      </c>
      <c r="B12" s="331" t="s">
        <v>350</v>
      </c>
      <c r="C12" s="339">
        <f t="shared" si="0"/>
        <v>5.9794661092463352E-3</v>
      </c>
      <c r="D12" s="340">
        <v>5.9794661092463352E-3</v>
      </c>
      <c r="E12" s="340">
        <v>0</v>
      </c>
      <c r="F12" s="340">
        <v>1.1345709297968103</v>
      </c>
      <c r="G12" s="340">
        <v>0</v>
      </c>
      <c r="H12" s="340">
        <v>0.95825542735023128</v>
      </c>
      <c r="I12" s="340">
        <v>0.7318883417447446</v>
      </c>
      <c r="J12" s="341">
        <f t="shared" si="1"/>
        <v>2.8306941650010322</v>
      </c>
      <c r="K12" s="332" t="s">
        <v>351</v>
      </c>
      <c r="M12" s="508"/>
      <c r="N12" s="508"/>
      <c r="O12" s="508"/>
      <c r="P12" s="508"/>
      <c r="Q12" s="508"/>
      <c r="R12" s="508"/>
      <c r="S12" s="508"/>
    </row>
    <row r="13" spans="1:19" s="507" customFormat="1" ht="12.75">
      <c r="A13" s="372" t="s">
        <v>273</v>
      </c>
      <c r="B13" s="331" t="s">
        <v>274</v>
      </c>
      <c r="C13" s="339">
        <f t="shared" si="0"/>
        <v>9.8454322009912068E-2</v>
      </c>
      <c r="D13" s="340">
        <v>1.6557832084169364E-2</v>
      </c>
      <c r="E13" s="340">
        <v>8.1896489925742708E-2</v>
      </c>
      <c r="F13" s="340">
        <v>6.0052257377716067</v>
      </c>
      <c r="G13" s="340">
        <v>3.6889252890109155E-3</v>
      </c>
      <c r="H13" s="340">
        <v>0.34052626982239592</v>
      </c>
      <c r="I13" s="340">
        <v>0.35561167863449528</v>
      </c>
      <c r="J13" s="341">
        <f t="shared" si="1"/>
        <v>6.8035069335274212</v>
      </c>
      <c r="K13" s="332" t="s">
        <v>300</v>
      </c>
      <c r="M13" s="508"/>
      <c r="N13" s="508"/>
      <c r="O13" s="508"/>
      <c r="P13" s="508"/>
      <c r="Q13" s="508"/>
      <c r="R13" s="508"/>
      <c r="S13" s="508"/>
    </row>
    <row r="14" spans="1:19" s="507" customFormat="1" ht="45">
      <c r="A14" s="372" t="s">
        <v>357</v>
      </c>
      <c r="B14" s="331" t="s">
        <v>352</v>
      </c>
      <c r="C14" s="339">
        <f t="shared" si="0"/>
        <v>0.23557273720499555</v>
      </c>
      <c r="D14" s="340">
        <v>0.16482411666897914</v>
      </c>
      <c r="E14" s="340">
        <v>7.074862053601641E-2</v>
      </c>
      <c r="F14" s="340">
        <v>2.4280370923307086</v>
      </c>
      <c r="G14" s="340">
        <v>5.8287152483921191E-4</v>
      </c>
      <c r="H14" s="340">
        <v>0.49608874016378574</v>
      </c>
      <c r="I14" s="340">
        <v>0.1034885388938525</v>
      </c>
      <c r="J14" s="341">
        <f t="shared" si="1"/>
        <v>3.2637699801181816</v>
      </c>
      <c r="K14" s="332" t="s">
        <v>353</v>
      </c>
      <c r="M14" s="508"/>
      <c r="N14" s="508"/>
      <c r="O14" s="508"/>
      <c r="P14" s="508"/>
      <c r="Q14" s="508"/>
      <c r="R14" s="508"/>
      <c r="S14" s="508"/>
    </row>
    <row r="15" spans="1:19" s="507" customFormat="1" ht="45">
      <c r="A15" s="372" t="s">
        <v>478</v>
      </c>
      <c r="B15" s="331" t="s">
        <v>354</v>
      </c>
      <c r="C15" s="339">
        <f>D15+E15</f>
        <v>11.984554393447258</v>
      </c>
      <c r="D15" s="340">
        <v>9.0329208862203298</v>
      </c>
      <c r="E15" s="340">
        <v>2.9516335072269277</v>
      </c>
      <c r="F15" s="340">
        <v>1.2551788768686918</v>
      </c>
      <c r="G15" s="340">
        <v>0</v>
      </c>
      <c r="H15" s="340">
        <v>0.4929746801561008</v>
      </c>
      <c r="I15" s="340">
        <v>0.16771959766408867</v>
      </c>
      <c r="J15" s="341">
        <f t="shared" si="1"/>
        <v>13.90042754813614</v>
      </c>
      <c r="K15" s="332" t="s">
        <v>355</v>
      </c>
      <c r="M15" s="508"/>
      <c r="N15" s="508"/>
      <c r="O15" s="508"/>
      <c r="P15" s="508"/>
      <c r="Q15" s="508"/>
      <c r="R15" s="508"/>
      <c r="S15" s="508"/>
    </row>
    <row r="16" spans="1:19" s="507" customFormat="1" ht="90">
      <c r="A16" s="372" t="s">
        <v>479</v>
      </c>
      <c r="B16" s="331" t="s">
        <v>602</v>
      </c>
      <c r="C16" s="339">
        <f t="shared" si="0"/>
        <v>0.32909258951113013</v>
      </c>
      <c r="D16" s="340">
        <v>0.32267317754675007</v>
      </c>
      <c r="E16" s="340">
        <v>6.4194119643800592E-3</v>
      </c>
      <c r="F16" s="340">
        <v>1.8103809976892391</v>
      </c>
      <c r="G16" s="340">
        <v>0</v>
      </c>
      <c r="H16" s="340">
        <v>7.9189556669252911E-2</v>
      </c>
      <c r="I16" s="340">
        <v>1.4324225482183008E-2</v>
      </c>
      <c r="J16" s="341">
        <f t="shared" si="1"/>
        <v>2.2329873693518052</v>
      </c>
      <c r="K16" s="332" t="s">
        <v>356</v>
      </c>
      <c r="M16" s="508"/>
      <c r="N16" s="508"/>
      <c r="O16" s="508"/>
      <c r="P16" s="508"/>
      <c r="Q16" s="508"/>
      <c r="R16" s="508"/>
      <c r="S16" s="508"/>
    </row>
    <row r="17" spans="1:19" s="509" customFormat="1" ht="12">
      <c r="A17" s="373"/>
      <c r="B17" s="333" t="s">
        <v>639</v>
      </c>
      <c r="C17" s="342">
        <f t="shared" ref="C17:J17" si="2">SUM(C7:C16)</f>
        <v>15.538054218448845</v>
      </c>
      <c r="D17" s="343">
        <f t="shared" si="2"/>
        <v>12.063052269442196</v>
      </c>
      <c r="E17" s="343">
        <f t="shared" si="2"/>
        <v>3.4750019490066504</v>
      </c>
      <c r="F17" s="343">
        <f t="shared" si="2"/>
        <v>53.139070970657407</v>
      </c>
      <c r="G17" s="343">
        <f t="shared" si="2"/>
        <v>0.27290108886015157</v>
      </c>
      <c r="H17" s="343">
        <f t="shared" si="2"/>
        <v>10.918047911962905</v>
      </c>
      <c r="I17" s="343">
        <f t="shared" si="2"/>
        <v>5.991414604002518</v>
      </c>
      <c r="J17" s="343">
        <f t="shared" si="2"/>
        <v>85.859488793931817</v>
      </c>
      <c r="K17" s="334" t="s">
        <v>458</v>
      </c>
      <c r="M17" s="510"/>
      <c r="N17" s="510"/>
      <c r="O17" s="510"/>
      <c r="P17" s="510"/>
      <c r="Q17" s="510"/>
      <c r="R17" s="510"/>
      <c r="S17" s="510"/>
    </row>
    <row r="18" spans="1:19" s="511" customFormat="1" ht="12.75">
      <c r="A18" s="372"/>
      <c r="B18" s="335" t="s">
        <v>359</v>
      </c>
      <c r="C18" s="342">
        <f t="shared" si="0"/>
        <v>1.430156383272033</v>
      </c>
      <c r="D18" s="343">
        <v>1.1688014278652359</v>
      </c>
      <c r="E18" s="343">
        <v>0.2613549554067971</v>
      </c>
      <c r="F18" s="343">
        <v>8.9295533820412825</v>
      </c>
      <c r="G18" s="343">
        <v>9.3993461045096871E-2</v>
      </c>
      <c r="H18" s="343">
        <v>2.4372094381107998</v>
      </c>
      <c r="I18" s="343">
        <v>1.2495985415989503</v>
      </c>
      <c r="J18" s="341">
        <f t="shared" si="1"/>
        <v>14.140511206068162</v>
      </c>
      <c r="K18" s="336" t="s">
        <v>358</v>
      </c>
      <c r="M18" s="512"/>
      <c r="N18" s="512"/>
      <c r="O18" s="512"/>
      <c r="P18" s="512"/>
      <c r="Q18" s="512"/>
      <c r="R18" s="512"/>
      <c r="S18" s="512"/>
    </row>
    <row r="19" spans="1:19" s="513" customFormat="1" ht="12">
      <c r="A19" s="374"/>
      <c r="B19" s="337" t="s">
        <v>520</v>
      </c>
      <c r="C19" s="344">
        <f t="shared" si="0"/>
        <v>16.96821060172088</v>
      </c>
      <c r="D19" s="345">
        <f t="shared" ref="D19:J19" si="3">SUM(D17,D18)</f>
        <v>13.231853697307432</v>
      </c>
      <c r="E19" s="345">
        <f t="shared" si="3"/>
        <v>3.7363569044134475</v>
      </c>
      <c r="F19" s="345">
        <f t="shared" si="3"/>
        <v>62.068624352698691</v>
      </c>
      <c r="G19" s="345">
        <f t="shared" si="3"/>
        <v>0.36689454990524845</v>
      </c>
      <c r="H19" s="345">
        <f t="shared" si="3"/>
        <v>13.355257350073705</v>
      </c>
      <c r="I19" s="345">
        <f t="shared" si="3"/>
        <v>7.2410131456014684</v>
      </c>
      <c r="J19" s="346">
        <f t="shared" si="3"/>
        <v>99.999999999999972</v>
      </c>
      <c r="K19" s="338" t="s">
        <v>815</v>
      </c>
      <c r="M19" s="514"/>
      <c r="N19" s="514"/>
      <c r="O19" s="514"/>
      <c r="P19" s="514"/>
      <c r="Q19" s="514"/>
      <c r="R19" s="514"/>
      <c r="S19" s="514"/>
    </row>
    <row r="20" spans="1:19">
      <c r="A20" s="39"/>
      <c r="C20" s="34"/>
      <c r="D20" s="34"/>
      <c r="E20" s="34"/>
      <c r="F20" s="34"/>
      <c r="G20" s="34"/>
      <c r="H20" s="34"/>
      <c r="I20" s="34"/>
      <c r="J20" s="34"/>
    </row>
  </sheetData>
  <mergeCells count="11">
    <mergeCell ref="J5:J6"/>
    <mergeCell ref="A1:K1"/>
    <mergeCell ref="A2:K2"/>
    <mergeCell ref="A3:K3"/>
    <mergeCell ref="A4:B4"/>
    <mergeCell ref="C5:C6"/>
    <mergeCell ref="D5:E5"/>
    <mergeCell ref="F5:F6"/>
    <mergeCell ref="G5:G6"/>
    <mergeCell ref="H5:H6"/>
    <mergeCell ref="I5:I6"/>
  </mergeCells>
  <printOptions horizontalCentered="1"/>
  <pageMargins left="0.51181102362204722" right="0.51181102362204722" top="0.51181102362204722" bottom="0.51181102362204722" header="0.31496062992125984" footer="0.31496062992125984"/>
  <pageSetup paperSize="9"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0106-160D-4A11-83DF-1F427E9C74A7}">
  <sheetPr>
    <tabColor rgb="FFFFC000"/>
  </sheetPr>
  <dimension ref="A1:L14"/>
  <sheetViews>
    <sheetView tabSelected="1" view="pageBreakPreview" zoomScale="90" zoomScaleNormal="70" zoomScaleSheetLayoutView="90" workbookViewId="0">
      <selection activeCell="A5" sqref="A5:I6"/>
    </sheetView>
  </sheetViews>
  <sheetFormatPr defaultRowHeight="15"/>
  <cols>
    <col min="9" max="9" width="13.7109375" customWidth="1"/>
    <col min="10" max="10" width="6.42578125" customWidth="1"/>
    <col min="11" max="11" width="46" customWidth="1"/>
    <col min="12" max="12" width="11.28515625" customWidth="1"/>
    <col min="13" max="13" width="8.7109375" customWidth="1"/>
    <col min="14" max="14" width="36.140625" customWidth="1"/>
    <col min="15" max="16" width="17.7109375" customWidth="1"/>
  </cols>
  <sheetData>
    <row r="1" spans="1:12" s="29" customFormat="1" ht="15.75" customHeight="1">
      <c r="A1" s="805" t="s">
        <v>739</v>
      </c>
      <c r="B1" s="805"/>
      <c r="C1" s="805"/>
      <c r="D1" s="805"/>
      <c r="E1" s="805"/>
      <c r="F1" s="805"/>
      <c r="G1" s="805"/>
      <c r="H1" s="805"/>
      <c r="I1" s="805"/>
      <c r="J1" s="35"/>
      <c r="L1"/>
    </row>
    <row r="2" spans="1:12" s="29" customFormat="1" ht="12" customHeight="1">
      <c r="A2" s="806" t="s">
        <v>740</v>
      </c>
      <c r="B2" s="806"/>
      <c r="C2" s="806"/>
      <c r="D2" s="806"/>
      <c r="E2" s="806"/>
      <c r="F2" s="806"/>
      <c r="G2" s="806"/>
      <c r="H2" s="806"/>
      <c r="I2" s="806"/>
      <c r="J2" s="378"/>
      <c r="L2"/>
    </row>
    <row r="3" spans="1:12" ht="21.75" customHeight="1">
      <c r="A3" s="807">
        <v>2021</v>
      </c>
      <c r="B3" s="807"/>
      <c r="C3" s="807"/>
      <c r="D3" s="807"/>
      <c r="E3" s="807"/>
      <c r="F3" s="807"/>
      <c r="G3" s="807"/>
      <c r="H3" s="807"/>
      <c r="I3" s="807"/>
      <c r="J3" s="548"/>
    </row>
    <row r="9" spans="1:12">
      <c r="K9" s="5" t="s">
        <v>682</v>
      </c>
      <c r="L9" s="357">
        <v>16.96821060172088</v>
      </c>
    </row>
    <row r="10" spans="1:12">
      <c r="K10" s="7" t="s">
        <v>683</v>
      </c>
      <c r="L10" s="357">
        <v>62.068624352698691</v>
      </c>
    </row>
    <row r="11" spans="1:12" ht="45">
      <c r="K11" s="7" t="s">
        <v>684</v>
      </c>
      <c r="L11" s="357">
        <v>0.36689454990524845</v>
      </c>
    </row>
    <row r="12" spans="1:12" ht="30">
      <c r="K12" s="7" t="s">
        <v>685</v>
      </c>
      <c r="L12" s="357">
        <v>13.355257350073705</v>
      </c>
    </row>
    <row r="13" spans="1:12" ht="30">
      <c r="K13" s="7" t="s">
        <v>686</v>
      </c>
      <c r="L13" s="357">
        <v>7.2410131456014684</v>
      </c>
    </row>
    <row r="14" spans="1:12">
      <c r="K14" s="5"/>
      <c r="L14" s="358">
        <v>99.999999999999972</v>
      </c>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2:I56"/>
  <sheetViews>
    <sheetView tabSelected="1" view="pageBreakPreview" topLeftCell="A37" zoomScaleNormal="100" zoomScaleSheetLayoutView="100" zoomScalePageLayoutView="40" workbookViewId="0">
      <selection activeCell="A5" sqref="A5:I6"/>
    </sheetView>
  </sheetViews>
  <sheetFormatPr defaultRowHeight="15"/>
  <cols>
    <col min="1" max="1" width="16" style="18" customWidth="1"/>
    <col min="2" max="3" width="9.140625" style="18"/>
    <col min="4" max="4" width="7.85546875" style="18" customWidth="1"/>
    <col min="5" max="5" width="15.28515625" style="18" customWidth="1"/>
    <col min="6" max="6" width="9.140625" style="18"/>
    <col min="7" max="7" width="14.28515625" style="18" customWidth="1"/>
    <col min="8" max="8" width="9.28515625" style="18" customWidth="1"/>
    <col min="9" max="9" width="11.7109375" customWidth="1"/>
  </cols>
  <sheetData>
    <row r="2" spans="1:8" ht="15" customHeight="1">
      <c r="G2" s="809"/>
      <c r="H2" s="809"/>
    </row>
    <row r="3" spans="1:8" ht="15" customHeight="1">
      <c r="G3" s="809"/>
      <c r="H3" s="809"/>
    </row>
    <row r="4" spans="1:8" ht="15" customHeight="1">
      <c r="G4" s="809"/>
      <c r="H4" s="809"/>
    </row>
    <row r="5" spans="1:8" ht="15" customHeight="1">
      <c r="G5" s="809"/>
      <c r="H5" s="809"/>
    </row>
    <row r="6" spans="1:8" ht="15.75" customHeight="1">
      <c r="G6" s="809"/>
      <c r="H6" s="809"/>
    </row>
    <row r="14" spans="1:8" ht="15" customHeight="1">
      <c r="A14" s="808"/>
      <c r="B14" s="808"/>
      <c r="C14" s="808"/>
      <c r="D14" s="808"/>
      <c r="E14" s="808"/>
      <c r="F14" s="808"/>
      <c r="G14" s="808"/>
    </row>
    <row r="15" spans="1:8" ht="15" customHeight="1">
      <c r="A15" s="808"/>
      <c r="B15" s="808"/>
      <c r="C15" s="808"/>
      <c r="D15" s="808"/>
      <c r="E15" s="808"/>
      <c r="F15" s="808"/>
      <c r="G15" s="808"/>
    </row>
    <row r="16" spans="1:8" ht="15" customHeight="1">
      <c r="A16" s="808"/>
      <c r="B16" s="808"/>
      <c r="C16" s="808"/>
      <c r="D16" s="808"/>
      <c r="E16" s="808"/>
      <c r="F16" s="808"/>
      <c r="G16" s="808"/>
    </row>
    <row r="17" spans="1:8" ht="15" customHeight="1">
      <c r="A17" s="808"/>
      <c r="B17" s="808"/>
      <c r="C17" s="808"/>
      <c r="D17" s="808"/>
      <c r="E17" s="808"/>
      <c r="F17" s="808"/>
      <c r="G17" s="808"/>
    </row>
    <row r="18" spans="1:8" ht="15" customHeight="1">
      <c r="A18" s="808"/>
      <c r="B18" s="808"/>
      <c r="C18" s="808"/>
      <c r="D18" s="808"/>
      <c r="E18" s="808"/>
      <c r="F18" s="808"/>
      <c r="G18" s="808"/>
    </row>
    <row r="19" spans="1:8" ht="15" customHeight="1">
      <c r="A19" s="808"/>
      <c r="B19" s="808"/>
      <c r="C19" s="808"/>
      <c r="D19" s="808"/>
      <c r="E19" s="808"/>
      <c r="F19" s="808"/>
      <c r="G19" s="808"/>
    </row>
    <row r="30" spans="1:8" ht="15" customHeight="1">
      <c r="B30" s="810"/>
      <c r="C30" s="810"/>
      <c r="D30" s="810"/>
      <c r="E30" s="810"/>
      <c r="F30" s="810"/>
      <c r="G30" s="810"/>
      <c r="H30" s="810"/>
    </row>
    <row r="31" spans="1:8" ht="15" customHeight="1">
      <c r="B31" s="810"/>
      <c r="C31" s="810"/>
      <c r="D31" s="810"/>
      <c r="E31" s="810"/>
      <c r="F31" s="810"/>
      <c r="G31" s="810"/>
      <c r="H31" s="810"/>
    </row>
    <row r="32" spans="1:8" ht="15" customHeight="1">
      <c r="B32" s="810"/>
      <c r="C32" s="810"/>
      <c r="D32" s="810"/>
      <c r="E32" s="810"/>
      <c r="F32" s="810"/>
      <c r="G32" s="810"/>
      <c r="H32" s="810"/>
    </row>
    <row r="33" spans="1:8" ht="15" customHeight="1">
      <c r="B33" s="810"/>
      <c r="C33" s="810"/>
      <c r="D33" s="810"/>
      <c r="E33" s="810"/>
      <c r="F33" s="810"/>
      <c r="G33" s="810"/>
      <c r="H33" s="810"/>
    </row>
    <row r="34" spans="1:8" ht="15" customHeight="1">
      <c r="B34" s="810"/>
      <c r="C34" s="810"/>
      <c r="D34" s="810"/>
      <c r="E34" s="810"/>
      <c r="F34" s="810"/>
      <c r="G34" s="810"/>
      <c r="H34" s="810"/>
    </row>
    <row r="35" spans="1:8" ht="15" customHeight="1">
      <c r="B35" s="810"/>
      <c r="C35" s="810"/>
      <c r="D35" s="810"/>
      <c r="E35" s="810"/>
      <c r="F35" s="810"/>
      <c r="G35" s="810"/>
      <c r="H35" s="810"/>
    </row>
    <row r="46" spans="1:8">
      <c r="A46" s="21"/>
    </row>
    <row r="47" spans="1:8">
      <c r="A47" s="21"/>
    </row>
    <row r="48" spans="1:8">
      <c r="A48" s="21"/>
    </row>
    <row r="49" spans="1:9">
      <c r="A49" s="21"/>
    </row>
    <row r="50" spans="1:9">
      <c r="A50" s="21"/>
    </row>
    <row r="51" spans="1:9" ht="18">
      <c r="A51" s="813" t="s">
        <v>656</v>
      </c>
      <c r="B51" s="813"/>
      <c r="C51" s="813"/>
      <c r="D51" s="813"/>
      <c r="E51" s="813"/>
      <c r="F51" s="813"/>
      <c r="G51" s="813"/>
      <c r="H51" s="813"/>
    </row>
    <row r="52" spans="1:9" ht="15.75">
      <c r="A52" s="692"/>
      <c r="B52" s="693"/>
      <c r="C52" s="693"/>
      <c r="D52" s="693"/>
      <c r="E52" s="693"/>
      <c r="F52" s="693"/>
      <c r="G52" s="693"/>
      <c r="H52" s="693"/>
    </row>
    <row r="53" spans="1:9" s="3" customFormat="1" ht="77.25" customHeight="1">
      <c r="A53" s="812" t="s">
        <v>888</v>
      </c>
      <c r="B53" s="812"/>
      <c r="C53" s="812"/>
      <c r="D53" s="812"/>
      <c r="E53" s="812"/>
      <c r="F53" s="812"/>
      <c r="G53" s="812"/>
      <c r="H53" s="812"/>
      <c r="I53" s="16"/>
    </row>
    <row r="54" spans="1:9" s="3" customFormat="1" ht="45.75" customHeight="1">
      <c r="A54" s="814" t="s">
        <v>657</v>
      </c>
      <c r="B54" s="814"/>
      <c r="C54" s="814"/>
      <c r="D54" s="814"/>
      <c r="E54" s="814"/>
      <c r="F54" s="814"/>
      <c r="G54" s="814"/>
      <c r="H54" s="814"/>
      <c r="I54" s="16"/>
    </row>
    <row r="55" spans="1:9" s="3" customFormat="1" ht="17.25" customHeight="1">
      <c r="A55" s="811" t="s">
        <v>889</v>
      </c>
      <c r="B55" s="811"/>
      <c r="C55" s="811"/>
      <c r="D55" s="811"/>
      <c r="E55" s="811"/>
      <c r="F55" s="811"/>
      <c r="G55" s="811"/>
      <c r="H55" s="811"/>
      <c r="I55" s="16"/>
    </row>
    <row r="56" spans="1:9" s="3" customFormat="1" ht="79.5" customHeight="1">
      <c r="A56" s="811"/>
      <c r="B56" s="811"/>
      <c r="C56" s="811"/>
      <c r="D56" s="811"/>
      <c r="E56" s="811"/>
      <c r="F56" s="811"/>
      <c r="G56" s="811"/>
      <c r="H56" s="811"/>
      <c r="I56" s="16"/>
    </row>
  </sheetData>
  <mergeCells count="7">
    <mergeCell ref="A14:G19"/>
    <mergeCell ref="G2:H6"/>
    <mergeCell ref="B30:H35"/>
    <mergeCell ref="A55:H56"/>
    <mergeCell ref="A53:H53"/>
    <mergeCell ref="A51:H51"/>
    <mergeCell ref="A54:H54"/>
  </mergeCells>
  <printOptions horizontalCentered="1"/>
  <pageMargins left="0.51181102362204722" right="0.51181102362204722" top="0.51181102362204722" bottom="0.51181102362204722" header="0.31496062992125984" footer="0.31496062992125984"/>
  <pageSetup paperSize="9" orientation="portrait" r:id="rId1"/>
  <rowBreaks count="1" manualBreakCount="1">
    <brk id="48"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rgb="FFFFC000"/>
  </sheetPr>
  <dimension ref="A1:F18"/>
  <sheetViews>
    <sheetView tabSelected="1" view="pageBreakPreview" topLeftCell="A6" zoomScaleNormal="106" zoomScaleSheetLayoutView="100" workbookViewId="0">
      <selection activeCell="A5" sqref="A5:I6"/>
    </sheetView>
  </sheetViews>
  <sheetFormatPr defaultRowHeight="15"/>
  <cols>
    <col min="1" max="1" width="8" style="32" customWidth="1"/>
    <col min="2" max="2" width="21.42578125" style="18" customWidth="1"/>
    <col min="3" max="3" width="11.5703125" style="18" customWidth="1"/>
    <col min="4" max="4" width="13.5703125" style="18" customWidth="1"/>
    <col min="5" max="5" width="12.85546875" style="18" customWidth="1"/>
    <col min="6" max="6" width="25.140625" style="160" customWidth="1"/>
  </cols>
  <sheetData>
    <row r="1" spans="1:6">
      <c r="A1" s="776" t="s">
        <v>689</v>
      </c>
      <c r="B1" s="776"/>
      <c r="C1" s="776"/>
      <c r="D1" s="776"/>
      <c r="E1" s="776"/>
      <c r="F1" s="776"/>
    </row>
    <row r="2" spans="1:6" s="29" customFormat="1" ht="10.5" customHeight="1">
      <c r="A2" s="806" t="s">
        <v>741</v>
      </c>
      <c r="B2" s="806"/>
      <c r="C2" s="806"/>
      <c r="D2" s="806"/>
      <c r="E2" s="806"/>
      <c r="F2" s="806"/>
    </row>
    <row r="3" spans="1:6" ht="20.25" customHeight="1">
      <c r="A3" s="815">
        <v>2021</v>
      </c>
      <c r="B3" s="816"/>
      <c r="C3" s="816"/>
      <c r="D3" s="816"/>
      <c r="E3" s="816"/>
      <c r="F3" s="816"/>
    </row>
    <row r="4" spans="1:6" s="24" customFormat="1" ht="15.75" customHeight="1">
      <c r="A4" s="778" t="s">
        <v>563</v>
      </c>
      <c r="B4" s="778"/>
      <c r="C4" s="283"/>
      <c r="D4" s="283"/>
      <c r="E4" s="283"/>
      <c r="F4" s="284" t="s">
        <v>564</v>
      </c>
    </row>
    <row r="5" spans="1:6" ht="64.5" customHeight="1">
      <c r="A5" s="310"/>
      <c r="B5" s="311"/>
      <c r="C5" s="688" t="s">
        <v>767</v>
      </c>
      <c r="D5" s="688" t="s">
        <v>786</v>
      </c>
      <c r="E5" s="688" t="s">
        <v>787</v>
      </c>
      <c r="F5" s="312"/>
    </row>
    <row r="6" spans="1:6" ht="23.25">
      <c r="A6" s="549" t="s">
        <v>251</v>
      </c>
      <c r="B6" s="550" t="s">
        <v>252</v>
      </c>
      <c r="C6" s="551">
        <v>27011883.410451546</v>
      </c>
      <c r="D6" s="552">
        <v>13320377.330842862</v>
      </c>
      <c r="E6" s="553">
        <f>+C6-D6</f>
        <v>13691506.079608684</v>
      </c>
      <c r="F6" s="554" t="s">
        <v>290</v>
      </c>
    </row>
    <row r="7" spans="1:6" ht="113.25">
      <c r="A7" s="555" t="s">
        <v>456</v>
      </c>
      <c r="B7" s="556" t="s">
        <v>348</v>
      </c>
      <c r="C7" s="557">
        <v>45129505.989834636</v>
      </c>
      <c r="D7" s="558">
        <v>29506257.855811384</v>
      </c>
      <c r="E7" s="559">
        <f t="shared" ref="E7:E14" si="0">+C7-D7</f>
        <v>15623248.134023253</v>
      </c>
      <c r="F7" s="560" t="s">
        <v>360</v>
      </c>
    </row>
    <row r="8" spans="1:6" ht="19.5" customHeight="1">
      <c r="A8" s="561" t="s">
        <v>261</v>
      </c>
      <c r="B8" s="556" t="s">
        <v>262</v>
      </c>
      <c r="C8" s="562">
        <v>22379537.092815671</v>
      </c>
      <c r="D8" s="563">
        <v>12572404.797466543</v>
      </c>
      <c r="E8" s="559">
        <f t="shared" si="0"/>
        <v>9807132.2953491285</v>
      </c>
      <c r="F8" s="560" t="s">
        <v>295</v>
      </c>
    </row>
    <row r="9" spans="1:6" ht="90.75">
      <c r="A9" s="555" t="s">
        <v>472</v>
      </c>
      <c r="B9" s="556" t="s">
        <v>347</v>
      </c>
      <c r="C9" s="562">
        <v>64049471.052391514</v>
      </c>
      <c r="D9" s="563">
        <v>24619468.220842913</v>
      </c>
      <c r="E9" s="559">
        <f t="shared" si="0"/>
        <v>39430002.831548601</v>
      </c>
      <c r="F9" s="560" t="s">
        <v>514</v>
      </c>
    </row>
    <row r="10" spans="1:6" ht="32.25" customHeight="1">
      <c r="A10" s="561" t="s">
        <v>269</v>
      </c>
      <c r="B10" s="556" t="s">
        <v>270</v>
      </c>
      <c r="C10" s="562">
        <v>8747229.33779837</v>
      </c>
      <c r="D10" s="563">
        <v>1782755.4570203598</v>
      </c>
      <c r="E10" s="559">
        <f t="shared" si="0"/>
        <v>6964473.88077801</v>
      </c>
      <c r="F10" s="560" t="s">
        <v>298</v>
      </c>
    </row>
    <row r="11" spans="1:6" ht="28.5" customHeight="1">
      <c r="A11" s="561" t="s">
        <v>273</v>
      </c>
      <c r="B11" s="556" t="s">
        <v>274</v>
      </c>
      <c r="C11" s="562">
        <v>6588431.5334406346</v>
      </c>
      <c r="D11" s="563">
        <v>1752772.5199088661</v>
      </c>
      <c r="E11" s="559">
        <f t="shared" si="0"/>
        <v>4835659.0135317687</v>
      </c>
      <c r="F11" s="560" t="s">
        <v>300</v>
      </c>
    </row>
    <row r="12" spans="1:6" ht="73.5" customHeight="1">
      <c r="A12" s="561" t="s">
        <v>475</v>
      </c>
      <c r="B12" s="556" t="s">
        <v>352</v>
      </c>
      <c r="C12" s="562">
        <v>11683948.64854138</v>
      </c>
      <c r="D12" s="563">
        <v>4749962.2204830628</v>
      </c>
      <c r="E12" s="559">
        <f t="shared" si="0"/>
        <v>6933986.4280583169</v>
      </c>
      <c r="F12" s="560" t="s">
        <v>353</v>
      </c>
    </row>
    <row r="13" spans="1:6" ht="27.75" customHeight="1">
      <c r="A13" s="561" t="s">
        <v>474</v>
      </c>
      <c r="B13" s="556" t="s">
        <v>361</v>
      </c>
      <c r="C13" s="562">
        <v>6805573.1778135384</v>
      </c>
      <c r="D13" s="563">
        <v>1695854.987623902</v>
      </c>
      <c r="E13" s="559">
        <f t="shared" si="0"/>
        <v>5109718.1901896363</v>
      </c>
      <c r="F13" s="560" t="s">
        <v>362</v>
      </c>
    </row>
    <row r="14" spans="1:6" ht="34.5">
      <c r="A14" s="561" t="s">
        <v>473</v>
      </c>
      <c r="B14" s="556" t="s">
        <v>363</v>
      </c>
      <c r="C14" s="562">
        <v>1451219.8571302742</v>
      </c>
      <c r="D14" s="563">
        <v>456252.24055187707</v>
      </c>
      <c r="E14" s="559">
        <f t="shared" si="0"/>
        <v>994967.61657839711</v>
      </c>
      <c r="F14" s="560" t="s">
        <v>516</v>
      </c>
    </row>
    <row r="15" spans="1:6">
      <c r="A15" s="561"/>
      <c r="B15" s="564" t="s">
        <v>466</v>
      </c>
      <c r="C15" s="565">
        <f>SUM(C5:C14)</f>
        <v>193846800.10021758</v>
      </c>
      <c r="D15" s="566">
        <f>SUM(D5:D14)</f>
        <v>90456105.630551755</v>
      </c>
      <c r="E15" s="567">
        <f>SUM(E5:E14)</f>
        <v>103390694.4696658</v>
      </c>
      <c r="F15" s="568" t="s">
        <v>471</v>
      </c>
    </row>
    <row r="16" spans="1:6">
      <c r="A16" s="569"/>
      <c r="B16" s="556" t="s">
        <v>311</v>
      </c>
      <c r="C16" s="562"/>
      <c r="D16" s="563"/>
      <c r="E16" s="570">
        <v>16027789.173778623</v>
      </c>
      <c r="F16" s="560" t="s">
        <v>312</v>
      </c>
    </row>
    <row r="17" spans="1:6" ht="37.5" customHeight="1">
      <c r="A17" s="571"/>
      <c r="B17" s="572" t="s">
        <v>521</v>
      </c>
      <c r="C17" s="573"/>
      <c r="D17" s="574"/>
      <c r="E17" s="575">
        <f>E15+E16</f>
        <v>119418483.64344442</v>
      </c>
      <c r="F17" s="576" t="s">
        <v>522</v>
      </c>
    </row>
    <row r="18" spans="1:6" ht="24" customHeight="1"/>
  </sheetData>
  <mergeCells count="4">
    <mergeCell ref="A1:F1"/>
    <mergeCell ref="A2:F2"/>
    <mergeCell ref="A3:F3"/>
    <mergeCell ref="A4:B4"/>
  </mergeCells>
  <printOptions horizontalCentered="1"/>
  <pageMargins left="0.51181102362204722" right="0.51181102362204722" top="0.51181102362204722" bottom="0.51181102362204722" header="0.31496062992125984" footer="0.31496062992125984"/>
  <pageSetup paperSize="9" scale="9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FFC000"/>
  </sheetPr>
  <dimension ref="A1:J21"/>
  <sheetViews>
    <sheetView tabSelected="1" view="pageBreakPreview" zoomScale="115" zoomScaleNormal="100" zoomScaleSheetLayoutView="115" zoomScalePageLayoutView="70" workbookViewId="0">
      <selection activeCell="A5" sqref="A5:I6"/>
    </sheetView>
  </sheetViews>
  <sheetFormatPr defaultRowHeight="15"/>
  <cols>
    <col min="1" max="1" width="7.85546875" style="22" customWidth="1"/>
    <col min="2" max="2" width="22.42578125" style="18" customWidth="1"/>
    <col min="3" max="3" width="15.85546875" style="18" customWidth="1"/>
    <col min="4" max="4" width="18.140625" style="18" customWidth="1"/>
    <col min="5" max="5" width="14.140625" style="160" customWidth="1"/>
    <col min="6" max="6" width="13.85546875" style="160" customWidth="1"/>
    <col min="7" max="7" width="3.7109375" style="18" customWidth="1"/>
    <col min="8" max="8" width="5.140625" style="18" customWidth="1"/>
    <col min="9" max="9" width="9.5703125" style="18" customWidth="1"/>
  </cols>
  <sheetData>
    <row r="1" spans="1:10" ht="27.75" customHeight="1">
      <c r="A1" s="817" t="s">
        <v>745</v>
      </c>
      <c r="B1" s="817"/>
      <c r="C1" s="817"/>
      <c r="D1" s="817"/>
      <c r="E1" s="817"/>
      <c r="F1" s="817"/>
      <c r="G1" s="112"/>
      <c r="H1" s="112"/>
      <c r="I1" s="112"/>
    </row>
    <row r="2" spans="1:10" ht="28.5" customHeight="1">
      <c r="A2" s="818" t="s">
        <v>742</v>
      </c>
      <c r="B2" s="818"/>
      <c r="C2" s="818"/>
      <c r="D2" s="818"/>
      <c r="E2" s="818"/>
      <c r="F2" s="818"/>
      <c r="G2" s="35"/>
      <c r="H2" s="35"/>
      <c r="I2" s="35"/>
    </row>
    <row r="3" spans="1:10" ht="18.75">
      <c r="A3" s="805">
        <v>2021</v>
      </c>
      <c r="B3" s="805"/>
      <c r="C3" s="805"/>
      <c r="D3" s="805"/>
      <c r="E3" s="805"/>
      <c r="F3" s="805"/>
      <c r="G3" s="35"/>
      <c r="H3" s="35"/>
      <c r="I3" s="35"/>
    </row>
    <row r="4" spans="1:10" s="115" customFormat="1" ht="19.149999999999999" customHeight="1">
      <c r="A4" s="819" t="s">
        <v>453</v>
      </c>
      <c r="B4" s="819"/>
      <c r="C4" s="283"/>
      <c r="D4" s="283"/>
      <c r="E4" s="777" t="s">
        <v>454</v>
      </c>
      <c r="F4" s="777"/>
      <c r="G4" s="18"/>
      <c r="H4" s="18"/>
    </row>
    <row r="5" spans="1:10" s="9" customFormat="1" ht="63" customHeight="1">
      <c r="A5" s="313"/>
      <c r="B5" s="314"/>
      <c r="C5" s="451" t="s">
        <v>690</v>
      </c>
      <c r="D5" s="451" t="s">
        <v>691</v>
      </c>
      <c r="E5" s="825"/>
      <c r="F5" s="826"/>
      <c r="G5" s="114"/>
      <c r="H5" s="114"/>
      <c r="I5" s="114"/>
    </row>
    <row r="6" spans="1:10" ht="93" customHeight="1">
      <c r="A6" s="315"/>
      <c r="B6" s="316"/>
      <c r="C6" s="546" t="s">
        <v>788</v>
      </c>
      <c r="D6" s="546" t="s">
        <v>789</v>
      </c>
      <c r="E6" s="827"/>
      <c r="F6" s="828"/>
      <c r="G6" s="40"/>
      <c r="H6" s="40"/>
      <c r="I6"/>
      <c r="J6" s="136"/>
    </row>
    <row r="7" spans="1:10" ht="24.75" customHeight="1">
      <c r="A7" s="561" t="s">
        <v>251</v>
      </c>
      <c r="B7" s="556" t="s">
        <v>252</v>
      </c>
      <c r="C7" s="577">
        <v>11.465148159549832</v>
      </c>
      <c r="D7" s="578">
        <v>53.424295252022112</v>
      </c>
      <c r="E7" s="821" t="s">
        <v>290</v>
      </c>
      <c r="F7" s="821"/>
      <c r="G7" s="40"/>
      <c r="H7" s="40"/>
      <c r="I7"/>
    </row>
    <row r="8" spans="1:10" ht="108" customHeight="1">
      <c r="A8" s="555" t="s">
        <v>456</v>
      </c>
      <c r="B8" s="556" t="s">
        <v>348</v>
      </c>
      <c r="C8" s="579">
        <v>13.082772161695344</v>
      </c>
      <c r="D8" s="580">
        <v>50.994706912388274</v>
      </c>
      <c r="E8" s="821" t="s">
        <v>360</v>
      </c>
      <c r="F8" s="821"/>
      <c r="G8"/>
      <c r="H8"/>
      <c r="I8"/>
    </row>
    <row r="9" spans="1:10" ht="19.5" customHeight="1">
      <c r="A9" s="561" t="s">
        <v>261</v>
      </c>
      <c r="B9" s="556" t="s">
        <v>262</v>
      </c>
      <c r="C9" s="581">
        <v>8.2124073226644914</v>
      </c>
      <c r="D9" s="580">
        <v>50.796066538515241</v>
      </c>
      <c r="E9" s="821" t="s">
        <v>295</v>
      </c>
      <c r="F9" s="821"/>
      <c r="G9"/>
      <c r="H9"/>
      <c r="I9"/>
    </row>
    <row r="10" spans="1:10" ht="82.5" customHeight="1">
      <c r="A10" s="555" t="s">
        <v>472</v>
      </c>
      <c r="B10" s="556" t="s">
        <v>347</v>
      </c>
      <c r="C10" s="581">
        <v>33.018341573719304</v>
      </c>
      <c r="D10" s="580">
        <v>80.331329042126171</v>
      </c>
      <c r="E10" s="821" t="s">
        <v>514</v>
      </c>
      <c r="F10" s="821"/>
      <c r="G10"/>
      <c r="H10"/>
      <c r="I10"/>
    </row>
    <row r="11" spans="1:10">
      <c r="A11" s="561" t="s">
        <v>269</v>
      </c>
      <c r="B11" s="556" t="s">
        <v>270</v>
      </c>
      <c r="C11" s="581">
        <v>5.8319898798684262</v>
      </c>
      <c r="D11" s="580">
        <v>53.934909974016364</v>
      </c>
      <c r="E11" s="821" t="s">
        <v>298</v>
      </c>
      <c r="F11" s="821"/>
      <c r="G11"/>
      <c r="H11"/>
      <c r="I11"/>
    </row>
    <row r="12" spans="1:10" ht="25.5" customHeight="1">
      <c r="A12" s="561" t="s">
        <v>273</v>
      </c>
      <c r="B12" s="556" t="s">
        <v>274</v>
      </c>
      <c r="C12" s="582">
        <v>4.0493388175735943</v>
      </c>
      <c r="D12" s="583">
        <v>29.36069874390347</v>
      </c>
      <c r="E12" s="821" t="s">
        <v>300</v>
      </c>
      <c r="F12" s="821"/>
      <c r="G12"/>
      <c r="H12"/>
      <c r="I12"/>
    </row>
    <row r="13" spans="1:10" ht="59.25" customHeight="1">
      <c r="A13" s="561" t="s">
        <v>475</v>
      </c>
      <c r="B13" s="556" t="s">
        <v>352</v>
      </c>
      <c r="C13" s="582">
        <v>5.8064599520134363</v>
      </c>
      <c r="D13" s="583">
        <v>87.762097340548479</v>
      </c>
      <c r="E13" s="821" t="s">
        <v>353</v>
      </c>
      <c r="F13" s="821"/>
      <c r="G13"/>
      <c r="H13"/>
      <c r="I13"/>
    </row>
    <row r="14" spans="1:10" ht="23.25">
      <c r="A14" s="561" t="s">
        <v>474</v>
      </c>
      <c r="B14" s="556" t="s">
        <v>361</v>
      </c>
      <c r="C14" s="582">
        <v>4.2788335894852398</v>
      </c>
      <c r="D14" s="583">
        <v>20.538276879657978</v>
      </c>
      <c r="E14" s="821" t="s">
        <v>362</v>
      </c>
      <c r="F14" s="821"/>
      <c r="G14"/>
      <c r="H14"/>
      <c r="I14"/>
    </row>
    <row r="15" spans="1:10" ht="34.5">
      <c r="A15" s="561" t="s">
        <v>473</v>
      </c>
      <c r="B15" s="556" t="s">
        <v>363</v>
      </c>
      <c r="C15" s="582">
        <v>0.83317723205156169</v>
      </c>
      <c r="D15" s="583">
        <v>19.539332043907716</v>
      </c>
      <c r="E15" s="821" t="s">
        <v>516</v>
      </c>
      <c r="F15" s="821"/>
      <c r="G15"/>
      <c r="H15"/>
      <c r="I15"/>
    </row>
    <row r="16" spans="1:10" ht="22.5" customHeight="1">
      <c r="A16" s="561"/>
      <c r="B16" s="564" t="s">
        <v>455</v>
      </c>
      <c r="C16" s="584">
        <v>86.578468688621257</v>
      </c>
      <c r="D16" s="585">
        <v>49.743541739439898</v>
      </c>
      <c r="E16" s="820" t="s">
        <v>458</v>
      </c>
      <c r="F16" s="820"/>
      <c r="G16"/>
      <c r="H16"/>
      <c r="I16"/>
    </row>
    <row r="17" spans="1:9">
      <c r="A17" s="569"/>
      <c r="B17" s="556" t="s">
        <v>311</v>
      </c>
      <c r="C17" s="582">
        <v>13.421531311378768</v>
      </c>
      <c r="D17" s="586">
        <v>46.822226398277429</v>
      </c>
      <c r="E17" s="821" t="s">
        <v>312</v>
      </c>
      <c r="F17" s="821"/>
      <c r="G17"/>
      <c r="H17"/>
      <c r="I17"/>
    </row>
    <row r="18" spans="1:9" ht="23.25">
      <c r="A18" s="571"/>
      <c r="B18" s="572" t="s">
        <v>521</v>
      </c>
      <c r="C18" s="587">
        <v>100</v>
      </c>
      <c r="D18" s="588">
        <v>49.33045281625823</v>
      </c>
      <c r="E18" s="824" t="s">
        <v>522</v>
      </c>
      <c r="F18" s="824"/>
      <c r="G18"/>
      <c r="H18"/>
      <c r="I18"/>
    </row>
    <row r="19" spans="1:9">
      <c r="A19" s="516" t="s">
        <v>693</v>
      </c>
      <c r="B19" s="452"/>
      <c r="C19" s="517"/>
      <c r="D19" s="518"/>
      <c r="E19" s="453"/>
      <c r="F19" s="453"/>
      <c r="G19"/>
      <c r="H19"/>
      <c r="I19"/>
    </row>
    <row r="20" spans="1:9" ht="18.75" customHeight="1">
      <c r="A20" s="822" t="s">
        <v>743</v>
      </c>
      <c r="B20" s="823"/>
      <c r="C20" s="823"/>
      <c r="D20" s="823"/>
      <c r="E20" s="823"/>
      <c r="F20" s="823"/>
    </row>
    <row r="21" spans="1:9" ht="38.25" customHeight="1">
      <c r="A21" s="822" t="s">
        <v>744</v>
      </c>
      <c r="B21" s="823"/>
      <c r="C21" s="823"/>
      <c r="D21" s="823"/>
      <c r="E21" s="823"/>
      <c r="F21" s="823"/>
    </row>
  </sheetData>
  <mergeCells count="21">
    <mergeCell ref="A20:F20"/>
    <mergeCell ref="A21:F21"/>
    <mergeCell ref="E17:F17"/>
    <mergeCell ref="E18:F18"/>
    <mergeCell ref="E4:F4"/>
    <mergeCell ref="E5:F5"/>
    <mergeCell ref="E11:F11"/>
    <mergeCell ref="E12:F12"/>
    <mergeCell ref="E13:F13"/>
    <mergeCell ref="E14:F14"/>
    <mergeCell ref="E15:F15"/>
    <mergeCell ref="E6:F6"/>
    <mergeCell ref="E8:F8"/>
    <mergeCell ref="E9:F9"/>
    <mergeCell ref="E10:F10"/>
    <mergeCell ref="A1:F1"/>
    <mergeCell ref="A2:F2"/>
    <mergeCell ref="A3:F3"/>
    <mergeCell ref="A4:B4"/>
    <mergeCell ref="E16:F16"/>
    <mergeCell ref="E7:F7"/>
  </mergeCells>
  <printOptions horizontalCentered="1"/>
  <pageMargins left="0.51181102362204722" right="0.51181102362204722" top="0.51181102362204722" bottom="0.51181102362204722"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I1"/>
  <sheetViews>
    <sheetView tabSelected="1" view="pageBreakPreview" topLeftCell="A4" zoomScale="85" zoomScaleNormal="100" zoomScaleSheetLayoutView="85" zoomScalePageLayoutView="80" workbookViewId="0">
      <selection activeCell="A5" sqref="A5:I6"/>
    </sheetView>
  </sheetViews>
  <sheetFormatPr defaultRowHeight="15"/>
  <cols>
    <col min="1" max="1" width="16" style="18" customWidth="1"/>
    <col min="2" max="3" width="9.140625" style="18"/>
    <col min="4" max="4" width="7.85546875" style="18" customWidth="1"/>
    <col min="5" max="5" width="16.28515625" style="18" customWidth="1"/>
    <col min="6" max="6" width="9.140625" style="18"/>
    <col min="7" max="7" width="14.28515625" style="18" customWidth="1"/>
    <col min="8" max="8" width="9.28515625" style="18" customWidth="1"/>
    <col min="9" max="9" width="11.7109375" style="18" customWidth="1"/>
  </cols>
  <sheetData/>
  <printOptions horizontalCentered="1"/>
  <pageMargins left="0.70866141732283472" right="0.51181102362204722" top="0.51181102362204722" bottom="0.51181102362204722" header="0.31496062992125984" footer="0.31496062992125984"/>
  <pageSetup paperSize="9"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J11"/>
  <sheetViews>
    <sheetView tabSelected="1" view="pageBreakPreview" zoomScaleNormal="100" zoomScaleSheetLayoutView="100" zoomScalePageLayoutView="70" workbookViewId="0">
      <selection activeCell="A5" sqref="A5:I6"/>
    </sheetView>
  </sheetViews>
  <sheetFormatPr defaultRowHeight="15"/>
  <cols>
    <col min="1" max="10" width="9.140625" style="18"/>
  </cols>
  <sheetData>
    <row r="2" spans="1:10" ht="20.25">
      <c r="A2" s="829"/>
      <c r="B2" s="829"/>
      <c r="C2" s="829"/>
      <c r="D2" s="829"/>
      <c r="E2" s="829"/>
      <c r="F2" s="829"/>
      <c r="G2" s="829"/>
      <c r="H2" s="829"/>
      <c r="I2" s="829"/>
      <c r="J2" s="829"/>
    </row>
    <row r="3" spans="1:10" ht="18">
      <c r="A3" s="813" t="s">
        <v>656</v>
      </c>
      <c r="B3" s="813"/>
      <c r="C3" s="813"/>
      <c r="D3" s="813"/>
      <c r="E3" s="813"/>
      <c r="F3" s="813"/>
      <c r="G3" s="813"/>
      <c r="H3" s="813"/>
      <c r="I3" s="813"/>
      <c r="J3" s="813"/>
    </row>
    <row r="4" spans="1:10" ht="15.75">
      <c r="A4" s="694"/>
      <c r="B4" s="693"/>
      <c r="C4" s="693"/>
      <c r="D4" s="693"/>
      <c r="E4" s="693"/>
      <c r="F4" s="693"/>
      <c r="G4" s="693"/>
      <c r="H4" s="693"/>
      <c r="I4" s="693"/>
      <c r="J4" s="693"/>
    </row>
    <row r="5" spans="1:10" ht="111" customHeight="1">
      <c r="A5" s="830" t="s">
        <v>649</v>
      </c>
      <c r="B5" s="831"/>
      <c r="C5" s="831"/>
      <c r="D5" s="831"/>
      <c r="E5" s="831"/>
      <c r="F5" s="831"/>
      <c r="G5" s="831"/>
      <c r="H5" s="831"/>
      <c r="I5" s="831"/>
      <c r="J5" s="831"/>
    </row>
    <row r="6" spans="1:10">
      <c r="A6" s="695"/>
      <c r="B6" s="696"/>
      <c r="C6" s="696"/>
      <c r="D6" s="696"/>
      <c r="E6" s="696"/>
      <c r="F6" s="696"/>
      <c r="G6" s="696"/>
      <c r="H6" s="696"/>
      <c r="I6" s="696"/>
      <c r="J6" s="696"/>
    </row>
    <row r="7" spans="1:10">
      <c r="A7" s="695"/>
      <c r="B7" s="696"/>
      <c r="C7" s="696"/>
      <c r="D7" s="696"/>
      <c r="E7" s="696"/>
      <c r="F7" s="696"/>
      <c r="G7" s="696"/>
      <c r="H7" s="696"/>
      <c r="I7" s="696"/>
      <c r="J7" s="696"/>
    </row>
    <row r="8" spans="1:10">
      <c r="A8" s="695"/>
      <c r="B8" s="696"/>
      <c r="C8" s="696"/>
      <c r="D8" s="696"/>
      <c r="E8" s="696"/>
      <c r="F8" s="696"/>
      <c r="G8" s="696"/>
      <c r="H8" s="696"/>
      <c r="I8" s="696"/>
      <c r="J8" s="696"/>
    </row>
    <row r="9" spans="1:10" ht="18.75">
      <c r="A9" s="814" t="s">
        <v>657</v>
      </c>
      <c r="B9" s="814"/>
      <c r="C9" s="814"/>
      <c r="D9" s="814"/>
      <c r="E9" s="814"/>
      <c r="F9" s="814"/>
      <c r="G9" s="814"/>
      <c r="H9" s="814"/>
      <c r="I9" s="814"/>
      <c r="J9" s="814"/>
    </row>
    <row r="10" spans="1:10" ht="15.75" customHeight="1">
      <c r="A10" s="697"/>
      <c r="B10" s="697"/>
      <c r="C10" s="697"/>
      <c r="D10" s="697"/>
      <c r="E10" s="697"/>
      <c r="F10" s="697"/>
      <c r="G10" s="697"/>
      <c r="H10" s="697"/>
      <c r="I10" s="697"/>
      <c r="J10" s="697"/>
    </row>
    <row r="11" spans="1:10" ht="123.75" customHeight="1">
      <c r="A11" s="832" t="s">
        <v>606</v>
      </c>
      <c r="B11" s="833"/>
      <c r="C11" s="833"/>
      <c r="D11" s="833"/>
      <c r="E11" s="833"/>
      <c r="F11" s="833"/>
      <c r="G11" s="833"/>
      <c r="H11" s="833"/>
      <c r="I11" s="833"/>
      <c r="J11" s="833"/>
    </row>
  </sheetData>
  <mergeCells count="5">
    <mergeCell ref="A2:J2"/>
    <mergeCell ref="A5:J5"/>
    <mergeCell ref="A9:J9"/>
    <mergeCell ref="A11:J11"/>
    <mergeCell ref="A3:J3"/>
  </mergeCells>
  <printOptions horizontalCentered="1"/>
  <pageMargins left="0.70866141732283472" right="0.51181102362204722" top="0.51181102362204722" bottom="0.51181102362204722" header="0.31496062992125984" footer="0.31496062992125984"/>
  <pageSetup paperSize="9" scale="9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000"/>
  </sheetPr>
  <dimension ref="A1:K41"/>
  <sheetViews>
    <sheetView tabSelected="1" view="pageBreakPreview" zoomScaleNormal="150" zoomScaleSheetLayoutView="100" zoomScalePageLayoutView="85" workbookViewId="0">
      <selection activeCell="A5" sqref="A5:I6"/>
    </sheetView>
  </sheetViews>
  <sheetFormatPr defaultRowHeight="15"/>
  <cols>
    <col min="1" max="1" width="5.7109375" style="544" customWidth="1"/>
    <col min="2" max="2" width="42.85546875" style="141" customWidth="1"/>
    <col min="3" max="3" width="12.42578125" style="141" customWidth="1"/>
    <col min="4" max="4" width="10.140625" style="141" customWidth="1"/>
    <col min="5" max="5" width="14.28515625" style="141" customWidth="1"/>
    <col min="6" max="6" width="11.28515625" style="141" customWidth="1"/>
    <col min="7" max="7" width="16.85546875" style="141" customWidth="1"/>
    <col min="8" max="8" width="11.140625" style="141" customWidth="1"/>
    <col min="9" max="9" width="10" style="141" customWidth="1"/>
    <col min="10" max="10" width="10" style="537" customWidth="1"/>
    <col min="11" max="16384" width="9.140625" style="136"/>
  </cols>
  <sheetData>
    <row r="1" spans="1:11" ht="33.75" customHeight="1">
      <c r="A1" s="834" t="s">
        <v>756</v>
      </c>
      <c r="B1" s="834"/>
      <c r="C1" s="834"/>
      <c r="D1" s="834"/>
      <c r="E1" s="834"/>
      <c r="F1" s="834"/>
      <c r="G1" s="834"/>
      <c r="H1" s="834"/>
      <c r="I1" s="834"/>
      <c r="J1" s="834"/>
    </row>
    <row r="2" spans="1:11" ht="11.25" customHeight="1">
      <c r="A2" s="536"/>
      <c r="B2" s="536"/>
      <c r="C2" s="536"/>
      <c r="D2" s="536"/>
      <c r="E2" s="536"/>
      <c r="F2" s="536"/>
      <c r="G2" s="536"/>
      <c r="H2" s="536"/>
      <c r="I2" s="536"/>
    </row>
    <row r="3" spans="1:11" s="538" customFormat="1" ht="13.5" customHeight="1">
      <c r="A3" s="822" t="s">
        <v>563</v>
      </c>
      <c r="B3" s="822"/>
      <c r="C3" s="822"/>
      <c r="D3" s="515"/>
      <c r="E3" s="515"/>
      <c r="F3" s="515"/>
      <c r="G3" s="515"/>
      <c r="H3" s="835"/>
      <c r="I3" s="835"/>
      <c r="J3" s="835"/>
    </row>
    <row r="4" spans="1:11" ht="24.95" customHeight="1">
      <c r="A4" s="836" t="s">
        <v>792</v>
      </c>
      <c r="B4" s="836"/>
      <c r="C4" s="836" t="s">
        <v>790</v>
      </c>
      <c r="D4" s="836"/>
      <c r="E4" s="836"/>
      <c r="F4" s="836"/>
      <c r="G4" s="836"/>
      <c r="H4" s="836"/>
      <c r="I4" s="836" t="s">
        <v>796</v>
      </c>
      <c r="J4" s="836" t="s">
        <v>797</v>
      </c>
    </row>
    <row r="5" spans="1:11" ht="24.95" customHeight="1">
      <c r="A5" s="836"/>
      <c r="B5" s="836"/>
      <c r="C5" s="836" t="s">
        <v>791</v>
      </c>
      <c r="D5" s="836"/>
      <c r="E5" s="836"/>
      <c r="F5" s="836"/>
      <c r="G5" s="836"/>
      <c r="H5" s="836"/>
      <c r="I5" s="836"/>
      <c r="J5" s="836"/>
    </row>
    <row r="6" spans="1:11" ht="78.95" customHeight="1">
      <c r="A6" s="836"/>
      <c r="B6" s="836"/>
      <c r="C6" s="539" t="s">
        <v>758</v>
      </c>
      <c r="D6" s="539" t="s">
        <v>793</v>
      </c>
      <c r="E6" s="539" t="s">
        <v>794</v>
      </c>
      <c r="F6" s="539" t="s">
        <v>762</v>
      </c>
      <c r="G6" s="539" t="s">
        <v>761</v>
      </c>
      <c r="H6" s="539" t="s">
        <v>795</v>
      </c>
      <c r="I6" s="836"/>
      <c r="J6" s="836"/>
    </row>
    <row r="7" spans="1:11" ht="15" customHeight="1">
      <c r="A7" s="836"/>
      <c r="B7" s="836"/>
      <c r="C7" s="539" t="s">
        <v>313</v>
      </c>
      <c r="D7" s="539" t="s">
        <v>314</v>
      </c>
      <c r="E7" s="539" t="s">
        <v>315</v>
      </c>
      <c r="F7" s="539" t="s">
        <v>316</v>
      </c>
      <c r="G7" s="539" t="s">
        <v>317</v>
      </c>
      <c r="H7" s="539" t="s">
        <v>318</v>
      </c>
      <c r="I7" s="836"/>
      <c r="J7" s="836"/>
    </row>
    <row r="8" spans="1:11" ht="43.5">
      <c r="A8" s="540"/>
      <c r="B8" s="590" t="s">
        <v>437</v>
      </c>
      <c r="C8" s="591"/>
      <c r="D8" s="591"/>
      <c r="E8" s="591"/>
      <c r="F8" s="591"/>
      <c r="G8" s="591"/>
      <c r="H8" s="591"/>
      <c r="I8" s="591"/>
      <c r="J8" s="592"/>
      <c r="K8" s="541"/>
    </row>
    <row r="9" spans="1:11" ht="23.25">
      <c r="A9" s="593" t="s">
        <v>319</v>
      </c>
      <c r="B9" s="594" t="s">
        <v>438</v>
      </c>
      <c r="C9" s="591"/>
      <c r="D9" s="591"/>
      <c r="E9" s="591"/>
      <c r="F9" s="591"/>
      <c r="G9" s="591"/>
      <c r="H9" s="591">
        <f>'2.1.Conturi consolidate'!B14</f>
        <v>74194165.089502528</v>
      </c>
      <c r="I9" s="591"/>
      <c r="J9" s="592">
        <f>SUM(C9:I9)</f>
        <v>74194165.089502528</v>
      </c>
      <c r="K9" s="541"/>
    </row>
    <row r="10" spans="1:11" ht="23.25">
      <c r="A10" s="593" t="s">
        <v>609</v>
      </c>
      <c r="B10" s="594" t="s">
        <v>610</v>
      </c>
      <c r="C10" s="591"/>
      <c r="D10" s="591"/>
      <c r="E10" s="591"/>
      <c r="F10" s="591"/>
      <c r="G10" s="591"/>
      <c r="H10" s="591"/>
      <c r="I10" s="591">
        <f>'2.1.Conturi consolidate'!B6</f>
        <v>139974944.13049909</v>
      </c>
      <c r="J10" s="592">
        <f>SUM(C10:I10)</f>
        <v>139974944.13049909</v>
      </c>
      <c r="K10" s="541"/>
    </row>
    <row r="11" spans="1:11" ht="23.25">
      <c r="A11" s="593" t="s">
        <v>320</v>
      </c>
      <c r="B11" s="594" t="s">
        <v>439</v>
      </c>
      <c r="C11" s="591"/>
      <c r="D11" s="591"/>
      <c r="E11" s="591"/>
      <c r="F11" s="591"/>
      <c r="G11" s="591"/>
      <c r="H11" s="591"/>
      <c r="I11" s="591">
        <f>'2.1.Conturi consolidate'!B5</f>
        <v>379003345.99422461</v>
      </c>
      <c r="J11" s="592">
        <f>SUM(C11:I11)</f>
        <v>379003345.99422461</v>
      </c>
      <c r="K11" s="541"/>
    </row>
    <row r="12" spans="1:11" ht="23.25">
      <c r="A12" s="593" t="s">
        <v>321</v>
      </c>
      <c r="B12" s="594" t="s">
        <v>440</v>
      </c>
      <c r="C12" s="591">
        <f>'3.1.Conturi pe sectoare'!B9</f>
        <v>138299214.82905236</v>
      </c>
      <c r="D12" s="591">
        <f>'3.1.Conturi pe sectoare'!C9</f>
        <v>3406110.153008481</v>
      </c>
      <c r="E12" s="591">
        <f>'3.1.Conturi pe sectoare'!D9</f>
        <v>7497179.901662048</v>
      </c>
      <c r="F12" s="591">
        <f>'3.1.Conturi pe sectoare'!F9</f>
        <v>20256520.702668987</v>
      </c>
      <c r="G12" s="591">
        <f>'3.1.Conturi pe sectoare'!E9</f>
        <v>1696847.1600000001</v>
      </c>
      <c r="H12" s="591"/>
      <c r="I12" s="591"/>
      <c r="J12" s="592">
        <f>SUM(C12:I12)</f>
        <v>171155872.74639189</v>
      </c>
      <c r="K12" s="541"/>
    </row>
    <row r="13" spans="1:11" s="543" customFormat="1" ht="23.25">
      <c r="A13" s="595" t="s">
        <v>322</v>
      </c>
      <c r="B13" s="596" t="s">
        <v>390</v>
      </c>
      <c r="C13" s="592">
        <f>'7.1.Tabel conturi integrate (R)'!A11-'7.1.Tabel conturi integrate(U) '!C12</f>
        <v>141019665.26192454</v>
      </c>
      <c r="D13" s="592">
        <f>'7.1.Tabel conturi integrate (R)'!B11-'7.1.Tabel conturi integrate(U) '!D12</f>
        <v>6852505.6135580372</v>
      </c>
      <c r="E13" s="592">
        <f>'7.1.Tabel conturi integrate (R)'!C11-'7.1.Tabel conturi integrate(U) '!E12</f>
        <v>20083761.635423359</v>
      </c>
      <c r="F13" s="592">
        <f>'7.1.Tabel conturi integrate (R)'!D11-'7.1.Tabel conturi integrate(U) '!F12</f>
        <v>38235001.736926705</v>
      </c>
      <c r="G13" s="592">
        <f>'7.1.Tabel conturi integrate (R)'!E11-'7.1.Tabel conturi integrate(U) '!G12</f>
        <v>1656539</v>
      </c>
      <c r="H13" s="592"/>
      <c r="I13" s="592"/>
      <c r="J13" s="592">
        <f>SUM(C13:I13)</f>
        <v>207847473.24783263</v>
      </c>
      <c r="K13" s="542"/>
    </row>
    <row r="14" spans="1:11" ht="22.5">
      <c r="A14" s="593"/>
      <c r="B14" s="590" t="s">
        <v>391</v>
      </c>
      <c r="C14" s="591"/>
      <c r="D14" s="591"/>
      <c r="E14" s="591"/>
      <c r="F14" s="591"/>
      <c r="G14" s="591"/>
      <c r="H14" s="591"/>
      <c r="I14" s="591"/>
      <c r="J14" s="592"/>
      <c r="K14" s="541"/>
    </row>
    <row r="15" spans="1:11" ht="23.25">
      <c r="A15" s="593" t="s">
        <v>323</v>
      </c>
      <c r="B15" s="594" t="s">
        <v>394</v>
      </c>
      <c r="C15" s="591">
        <f>'3.1.Conturi pe sectoare'!B20</f>
        <v>68962511.837886006</v>
      </c>
      <c r="D15" s="591">
        <f>'3.1.Conturi pe sectoare'!C20</f>
        <v>3320310.8008567882</v>
      </c>
      <c r="E15" s="591">
        <f>'3.1.Conturi pe sectoare'!D20</f>
        <v>19071121.497383405</v>
      </c>
      <c r="F15" s="591"/>
      <c r="G15" s="591">
        <f>'3.1.Conturi pe sectoare'!E20</f>
        <v>674853.06917473511</v>
      </c>
      <c r="H15" s="591">
        <f>'2.1.Conturi consolidate'!B121</f>
        <v>15688156.70214292</v>
      </c>
      <c r="I15" s="591"/>
      <c r="J15" s="592">
        <f t="shared" ref="J15:J22" si="0">SUM(C15:I15)</f>
        <v>107716953.90744385</v>
      </c>
      <c r="K15" s="541"/>
    </row>
    <row r="16" spans="1:11" ht="23.25">
      <c r="A16" s="593" t="s">
        <v>324</v>
      </c>
      <c r="B16" s="594" t="s">
        <v>396</v>
      </c>
      <c r="C16" s="591">
        <f>C18+C17</f>
        <v>525647.90000000014</v>
      </c>
      <c r="D16" s="591">
        <f t="shared" ref="D16:I16" si="1">D18+D17</f>
        <v>0</v>
      </c>
      <c r="E16" s="591">
        <f t="shared" si="1"/>
        <v>0</v>
      </c>
      <c r="F16" s="591">
        <f t="shared" si="1"/>
        <v>1299826.4000000001</v>
      </c>
      <c r="G16" s="591">
        <f t="shared" si="1"/>
        <v>0</v>
      </c>
      <c r="H16" s="591">
        <f t="shared" si="1"/>
        <v>0</v>
      </c>
      <c r="I16" s="591">
        <f t="shared" si="1"/>
        <v>35629090.200000003</v>
      </c>
      <c r="J16" s="592">
        <f t="shared" si="0"/>
        <v>37454564.5</v>
      </c>
      <c r="K16" s="541"/>
    </row>
    <row r="17" spans="1:11" ht="23.25">
      <c r="A17" s="593" t="s">
        <v>325</v>
      </c>
      <c r="B17" s="597" t="s">
        <v>441</v>
      </c>
      <c r="C17" s="591"/>
      <c r="D17" s="591"/>
      <c r="E17" s="591"/>
      <c r="F17" s="591"/>
      <c r="G17" s="591"/>
      <c r="H17" s="591"/>
      <c r="I17" s="591">
        <f>'2.1.Conturi consolidate'!B7</f>
        <v>35629090.200000003</v>
      </c>
      <c r="J17" s="592">
        <f t="shared" si="0"/>
        <v>35629090.200000003</v>
      </c>
      <c r="K17" s="541"/>
    </row>
    <row r="18" spans="1:11" ht="23.25">
      <c r="A18" s="593" t="s">
        <v>326</v>
      </c>
      <c r="B18" s="597" t="s">
        <v>442</v>
      </c>
      <c r="C18" s="591">
        <f>'3.1.Conturi pe sectoare'!B21</f>
        <v>525647.90000000014</v>
      </c>
      <c r="D18" s="591"/>
      <c r="E18" s="591"/>
      <c r="F18" s="591">
        <f>'3.1.Conturi pe sectoare'!F21</f>
        <v>1299826.4000000001</v>
      </c>
      <c r="G18" s="591"/>
      <c r="H18" s="591"/>
      <c r="I18" s="591"/>
      <c r="J18" s="592">
        <f t="shared" si="0"/>
        <v>1825474.3000000003</v>
      </c>
      <c r="K18" s="541"/>
    </row>
    <row r="19" spans="1:11">
      <c r="A19" s="593" t="s">
        <v>327</v>
      </c>
      <c r="B19" s="594" t="s">
        <v>328</v>
      </c>
      <c r="C19" s="591">
        <f>C21+C20</f>
        <v>81250.7</v>
      </c>
      <c r="D19" s="591">
        <f t="shared" ref="D19:I19" si="2">D21+D20</f>
        <v>0</v>
      </c>
      <c r="E19" s="591">
        <f t="shared" si="2"/>
        <v>0</v>
      </c>
      <c r="F19" s="591">
        <f t="shared" si="2"/>
        <v>0</v>
      </c>
      <c r="G19" s="591">
        <f t="shared" si="2"/>
        <v>0</v>
      </c>
      <c r="H19" s="591">
        <f t="shared" si="2"/>
        <v>0</v>
      </c>
      <c r="I19" s="591">
        <f t="shared" si="2"/>
        <v>1397934.6</v>
      </c>
      <c r="J19" s="592">
        <f t="shared" si="0"/>
        <v>1479185.3</v>
      </c>
      <c r="K19" s="541"/>
    </row>
    <row r="20" spans="1:11" ht="23.25">
      <c r="A20" s="593" t="s">
        <v>329</v>
      </c>
      <c r="B20" s="597" t="s">
        <v>398</v>
      </c>
      <c r="C20" s="591"/>
      <c r="D20" s="591"/>
      <c r="E20" s="591"/>
      <c r="F20" s="591"/>
      <c r="G20" s="591"/>
      <c r="H20" s="591"/>
      <c r="I20" s="591">
        <f>'2.1.Conturi consolidate'!B8</f>
        <v>1397934.6</v>
      </c>
      <c r="J20" s="592">
        <f t="shared" si="0"/>
        <v>1397934.6</v>
      </c>
      <c r="K20" s="541"/>
    </row>
    <row r="21" spans="1:11" ht="23.25">
      <c r="A21" s="593" t="s">
        <v>330</v>
      </c>
      <c r="B21" s="597" t="s">
        <v>443</v>
      </c>
      <c r="C21" s="591">
        <f>'3.1.Conturi pe sectoare'!B22</f>
        <v>81250.7</v>
      </c>
      <c r="D21" s="591"/>
      <c r="E21" s="591"/>
      <c r="F21" s="591"/>
      <c r="G21" s="591"/>
      <c r="H21" s="591"/>
      <c r="I21" s="591"/>
      <c r="J21" s="592">
        <f t="shared" si="0"/>
        <v>81250.7</v>
      </c>
      <c r="K21" s="541"/>
    </row>
    <row r="22" spans="1:11" s="543" customFormat="1" ht="45.75">
      <c r="A22" s="595" t="s">
        <v>331</v>
      </c>
      <c r="B22" s="596" t="s">
        <v>576</v>
      </c>
      <c r="C22" s="592">
        <f>'7.1.Tabel conturi integrate (R)'!A14-'7.1.Tabel conturi integrate(U) '!C15-'7.1.Tabel conturi integrate(U) '!C16+'7.1.Tabel conturi integrate(U) '!C19</f>
        <v>71612756.224038526</v>
      </c>
      <c r="D22" s="592">
        <f>'7.1.Tabel conturi integrate (R)'!B14-'7.1.Tabel conturi integrate(U) '!D15-'7.1.Tabel conturi integrate(U) '!D16+'7.1.Tabel conturi integrate(U) '!D19</f>
        <v>3532194.812701249</v>
      </c>
      <c r="E22" s="592">
        <f>'7.1.Tabel conturi integrate (R)'!C14-'7.1.Tabel conturi integrate(U) '!E15-'7.1.Tabel conturi integrate(U) '!E16+'7.1.Tabel conturi integrate(U) '!E19</f>
        <v>1012640.138039954</v>
      </c>
      <c r="F22" s="592">
        <f>'7.1.Tabel conturi integrate (R)'!D14-'7.1.Tabel conturi integrate(U) '!F15-'7.1.Tabel conturi integrate(U) '!F16+'7.1.Tabel conturi integrate(U) '!F19</f>
        <v>36935175.336926706</v>
      </c>
      <c r="G22" s="592">
        <f>'7.1.Tabel conturi integrate (R)'!E14-'7.1.Tabel conturi integrate(U) '!G15-'7.1.Tabel conturi integrate(U) '!G16+'7.1.Tabel conturi integrate(U) '!G19</f>
        <v>981685.93082526489</v>
      </c>
      <c r="H22" s="592"/>
      <c r="I22" s="592"/>
      <c r="J22" s="592">
        <f t="shared" si="0"/>
        <v>114074452.4425317</v>
      </c>
      <c r="K22" s="542"/>
    </row>
    <row r="23" spans="1:11" ht="22.5">
      <c r="A23" s="595"/>
      <c r="B23" s="590" t="s">
        <v>392</v>
      </c>
      <c r="C23" s="591"/>
      <c r="D23" s="591"/>
      <c r="E23" s="591"/>
      <c r="F23" s="591"/>
      <c r="G23" s="591"/>
      <c r="H23" s="591"/>
      <c r="I23" s="591"/>
      <c r="J23" s="592"/>
      <c r="K23" s="541"/>
    </row>
    <row r="24" spans="1:11" ht="23.25">
      <c r="A24" s="593" t="s">
        <v>332</v>
      </c>
      <c r="B24" s="594" t="s">
        <v>444</v>
      </c>
      <c r="C24" s="591">
        <f>'3.1.Conturi pe sectoare'!B38</f>
        <v>20910746.694685441</v>
      </c>
      <c r="D24" s="591">
        <f>'3.1.Conturi pe sectoare'!C38</f>
        <v>3917668.7763068033</v>
      </c>
      <c r="E24" s="591">
        <f>'3.1.Conturi pe sectoare'!D38</f>
        <v>1945333.9000000004</v>
      </c>
      <c r="F24" s="591">
        <f>'3.1.Conturi pe sectoare'!F38</f>
        <v>1708324.6884430037</v>
      </c>
      <c r="G24" s="591">
        <f>'3.1.Conturi pe sectoare'!E38</f>
        <v>1120.05301379599</v>
      </c>
      <c r="H24" s="591">
        <f>'2.1.Conturi consolidate'!B122</f>
        <v>313296.91713210702</v>
      </c>
      <c r="I24" s="591"/>
      <c r="J24" s="592">
        <f>SUM(C24:I24)</f>
        <v>28796491.029581152</v>
      </c>
      <c r="K24" s="541"/>
    </row>
    <row r="25" spans="1:11" s="543" customFormat="1" ht="45.75">
      <c r="A25" s="595" t="s">
        <v>333</v>
      </c>
      <c r="B25" s="596" t="s">
        <v>401</v>
      </c>
      <c r="C25" s="592">
        <f>'7.1.Tabel conturi integrate (R)'!A16+'7.1.Tabel conturi integrate (R)'!A17+'7.1.Tabel conturi integrate (R)'!A18-'7.1.Tabel conturi integrate (R)'!A21+'7.1.Tabel conturi integrate (R)'!A24-'7.1.Tabel conturi integrate(U) '!C24</f>
        <v>51482561.807885975</v>
      </c>
      <c r="D25" s="592">
        <f>'7.1.Tabel conturi integrate (R)'!B16+'7.1.Tabel conturi integrate (R)'!B17+'7.1.Tabel conturi integrate (R)'!B18-'7.1.Tabel conturi integrate (R)'!B21+'7.1.Tabel conturi integrate (R)'!B24-'7.1.Tabel conturi integrate(U) '!D24</f>
        <v>8763038.9002398141</v>
      </c>
      <c r="E25" s="592">
        <f>'7.1.Tabel conturi integrate (R)'!C16+'7.1.Tabel conturi integrate (R)'!C17+'7.1.Tabel conturi integrate (R)'!C18-'7.1.Tabel conturi integrate (R)'!C21+'7.1.Tabel conturi integrate (R)'!C24-'7.1.Tabel conturi integrate(U) '!E24</f>
        <v>35529408.438039958</v>
      </c>
      <c r="F25" s="592">
        <f>'7.1.Tabel conturi integrate (R)'!D16+'7.1.Tabel conturi integrate (R)'!D17+'7.1.Tabel conturi integrate (R)'!D18-'7.1.Tabel conturi integrate (R)'!D21+'7.1.Tabel conturi integrate (R)'!D24-'7.1.Tabel conturi integrate(U) '!F24</f>
        <v>149915229.10757348</v>
      </c>
      <c r="G25" s="592">
        <f>'7.1.Tabel conturi integrate (R)'!E16+'7.1.Tabel conturi integrate (R)'!E17+'7.1.Tabel conturi integrate (R)'!E18-'7.1.Tabel conturi integrate (R)'!E21+'7.1.Tabel conturi integrate (R)'!E24-'7.1.Tabel conturi integrate(U) '!G24</f>
        <v>994957.58159123641</v>
      </c>
      <c r="H25" s="592"/>
      <c r="I25" s="592"/>
      <c r="J25" s="592">
        <f>SUM(C25:I25)</f>
        <v>246685195.83533049</v>
      </c>
      <c r="K25" s="542"/>
    </row>
    <row r="26" spans="1:11" ht="22.5">
      <c r="A26" s="595"/>
      <c r="B26" s="590" t="s">
        <v>400</v>
      </c>
      <c r="C26" s="591"/>
      <c r="D26" s="591"/>
      <c r="E26" s="591"/>
      <c r="F26" s="591"/>
      <c r="G26" s="591"/>
      <c r="H26" s="591"/>
      <c r="I26" s="591"/>
      <c r="J26" s="592"/>
      <c r="K26" s="541"/>
    </row>
    <row r="27" spans="1:11" ht="23.25">
      <c r="A27" s="593" t="s">
        <v>334</v>
      </c>
      <c r="B27" s="594" t="s">
        <v>433</v>
      </c>
      <c r="C27" s="591">
        <v>5666241.4880000008</v>
      </c>
      <c r="D27" s="591">
        <v>485043.9</v>
      </c>
      <c r="E27" s="591"/>
      <c r="F27" s="591">
        <v>6029748.1000000015</v>
      </c>
      <c r="G27" s="591">
        <v>3138</v>
      </c>
      <c r="H27" s="591">
        <v>129484.54146773372</v>
      </c>
      <c r="I27" s="591"/>
      <c r="J27" s="592">
        <f>SUM(C27:I27)</f>
        <v>12313656.029467735</v>
      </c>
      <c r="K27" s="541"/>
    </row>
    <row r="28" spans="1:11" ht="23.25">
      <c r="A28" s="593" t="s">
        <v>335</v>
      </c>
      <c r="B28" s="594" t="s">
        <v>402</v>
      </c>
      <c r="C28" s="591">
        <v>0</v>
      </c>
      <c r="D28" s="591"/>
      <c r="E28" s="591"/>
      <c r="F28" s="591">
        <v>22244817.320730343</v>
      </c>
      <c r="G28" s="591"/>
      <c r="H28" s="591">
        <v>89999.167620592445</v>
      </c>
      <c r="I28" s="591"/>
      <c r="J28" s="592">
        <f>SUM(C28:I28)</f>
        <v>22334816.488350935</v>
      </c>
      <c r="K28" s="541"/>
    </row>
    <row r="29" spans="1:11" ht="34.5">
      <c r="A29" s="593" t="s">
        <v>336</v>
      </c>
      <c r="B29" s="594" t="s">
        <v>403</v>
      </c>
      <c r="C29" s="591">
        <v>406239.39376458258</v>
      </c>
      <c r="D29" s="591">
        <v>26168.300000000003</v>
      </c>
      <c r="E29" s="591">
        <v>26440383.000000004</v>
      </c>
      <c r="F29" s="591">
        <v>0</v>
      </c>
      <c r="G29" s="591">
        <v>3873.0761255273082</v>
      </c>
      <c r="H29" s="591">
        <v>179243.90940791531</v>
      </c>
      <c r="I29" s="591"/>
      <c r="J29" s="592">
        <f>SUM(C29:I29)</f>
        <v>27055907.679298028</v>
      </c>
      <c r="K29" s="541"/>
    </row>
    <row r="30" spans="1:11" ht="23.25">
      <c r="A30" s="593" t="s">
        <v>337</v>
      </c>
      <c r="B30" s="594" t="s">
        <v>404</v>
      </c>
      <c r="C30" s="591">
        <v>3149883.2959449664</v>
      </c>
      <c r="D30" s="591">
        <v>1773619.8467615421</v>
      </c>
      <c r="E30" s="591">
        <v>33873489.095708072</v>
      </c>
      <c r="F30" s="591">
        <v>5986325.1445278004</v>
      </c>
      <c r="G30" s="591">
        <v>630801.2311305888</v>
      </c>
      <c r="H30" s="591">
        <v>35697599.93326766</v>
      </c>
      <c r="I30" s="591"/>
      <c r="J30" s="592">
        <f>SUM(C30:I30)</f>
        <v>81111718.547340631</v>
      </c>
      <c r="K30" s="541"/>
    </row>
    <row r="31" spans="1:11" s="543" customFormat="1" ht="23.25">
      <c r="A31" s="595" t="s">
        <v>338</v>
      </c>
      <c r="B31" s="596" t="s">
        <v>406</v>
      </c>
      <c r="C31" s="592">
        <f>'7.1.Tabel conturi integrate (R)'!A26+'7.1.Tabel conturi integrate (R)'!A27+'7.1.Tabel conturi integrate (R)'!A28+'7.1.Tabel conturi integrate (R)'!A29+'7.1.Tabel conturi integrate (R)'!A30-'7.1.Tabel conturi integrate(U) '!C27-'7.1.Tabel conturi integrate(U) '!C28-'7.1.Tabel conturi integrate(U) '!C29-'7.1.Tabel conturi integrate(U) '!C30</f>
        <v>48953475.230921462</v>
      </c>
      <c r="D31" s="592">
        <f>'7.1.Tabel conturi integrate (R)'!B26+'7.1.Tabel conturi integrate (R)'!B27+'7.1.Tabel conturi integrate (R)'!B28+'7.1.Tabel conturi integrate (R)'!B29+'7.1.Tabel conturi integrate (R)'!B30-'7.1.Tabel conturi integrate(U) '!D27-'7.1.Tabel conturi integrate(U) '!D28-'7.1.Tabel conturi integrate(U) '!D29-'7.1.Tabel conturi integrate(U) '!D30</f>
        <v>8334423.8762428826</v>
      </c>
      <c r="E31" s="592">
        <f>'7.1.Tabel conturi integrate (R)'!C26+'7.1.Tabel conturi integrate (R)'!C27+'7.1.Tabel conturi integrate (R)'!C28+'7.1.Tabel conturi integrate (R)'!C29+'7.1.Tabel conturi integrate (R)'!C30-'7.1.Tabel conturi integrate(U) '!E27-'7.1.Tabel conturi integrate(U) '!E28-'7.1.Tabel conturi integrate(U) '!E29-'7.1.Tabel conturi integrate(U) '!E30</f>
        <v>43083746.377884269</v>
      </c>
      <c r="F31" s="592">
        <f>'7.1.Tabel conturi integrate (R)'!D26+'7.1.Tabel conturi integrate (R)'!D27+'7.1.Tabel conturi integrate (R)'!D28+'7.1.Tabel conturi integrate (R)'!D29+'7.1.Tabel conturi integrate (R)'!D30-'7.1.Tabel conturi integrate(U) '!F27-'7.1.Tabel conturi integrate(U) '!F28-'7.1.Tabel conturi integrate(U) '!F29-'7.1.Tabel conturi integrate(U) '!F30</f>
        <v>172247902.08044088</v>
      </c>
      <c r="G31" s="592">
        <f>'7.1.Tabel conturi integrate (R)'!E26+'7.1.Tabel conturi integrate (R)'!E27+'7.1.Tabel conturi integrate (R)'!E28+'7.1.Tabel conturi integrate (R)'!E29+'7.1.Tabel conturi integrate (R)'!E30-'7.1.Tabel conturi integrate(U) '!G27-'7.1.Tabel conturi integrate(U) '!G28-'7.1.Tabel conturi integrate(U) '!G29-'7.1.Tabel conturi integrate(U) '!G30</f>
        <v>5066538.2173819104</v>
      </c>
      <c r="H31" s="592"/>
      <c r="I31" s="592"/>
      <c r="J31" s="592">
        <f>SUM(C31:I31)</f>
        <v>277686085.78287143</v>
      </c>
      <c r="K31" s="542"/>
    </row>
    <row r="32" spans="1:11" ht="33">
      <c r="A32" s="595"/>
      <c r="B32" s="590" t="s">
        <v>405</v>
      </c>
      <c r="C32" s="591"/>
      <c r="D32" s="591"/>
      <c r="E32" s="591"/>
      <c r="F32" s="591"/>
      <c r="G32" s="591"/>
      <c r="H32" s="591"/>
      <c r="I32" s="591"/>
      <c r="J32" s="592"/>
      <c r="K32" s="541"/>
    </row>
    <row r="33" spans="1:11" ht="23.25">
      <c r="A33" s="593" t="s">
        <v>339</v>
      </c>
      <c r="B33" s="594" t="s">
        <v>407</v>
      </c>
      <c r="C33" s="591"/>
      <c r="D33" s="591"/>
      <c r="E33" s="591">
        <f>'3.5.Conturi pe sectoare'!D9</f>
        <v>40577882.937085412</v>
      </c>
      <c r="F33" s="591">
        <f>'3.5.Conturi pe sectoare'!F9</f>
        <v>199601902.82406521</v>
      </c>
      <c r="G33" s="591">
        <f>'3.5.Conturi pe sectoare'!E9</f>
        <v>2666680.9641582659</v>
      </c>
      <c r="H33" s="591"/>
      <c r="I33" s="591"/>
      <c r="J33" s="592">
        <f>SUM(C33:I33)</f>
        <v>242846466.7253089</v>
      </c>
      <c r="K33" s="541"/>
    </row>
    <row r="34" spans="1:11" ht="45.75">
      <c r="A34" s="593" t="s">
        <v>340</v>
      </c>
      <c r="B34" s="594" t="s">
        <v>445</v>
      </c>
      <c r="C34" s="591"/>
      <c r="D34" s="591">
        <f>'3.5.Conturi pe sectoare'!C10</f>
        <v>33247.700000000004</v>
      </c>
      <c r="E34" s="591"/>
      <c r="F34" s="591"/>
      <c r="G34" s="591"/>
      <c r="H34" s="591"/>
      <c r="I34" s="591"/>
      <c r="J34" s="592">
        <f>SUM(C34:I34)</f>
        <v>33247.700000000004</v>
      </c>
      <c r="K34" s="541"/>
    </row>
    <row r="35" spans="1:11" s="543" customFormat="1" ht="23.25">
      <c r="A35" s="595" t="s">
        <v>341</v>
      </c>
      <c r="B35" s="596" t="s">
        <v>446</v>
      </c>
      <c r="C35" s="592">
        <f>'7.1.Tabel conturi integrate (R)'!A32+'7.1.Tabel conturi integrate (R)'!A33+'7.1.Tabel conturi integrate (R)'!A34-'7.1.Tabel conturi integrate(U) '!C33-'7.1.Tabel conturi integrate(U) '!C34</f>
        <v>48953475.230921462</v>
      </c>
      <c r="D35" s="592">
        <f>'7.1.Tabel conturi integrate (R)'!B32+'7.1.Tabel conturi integrate (R)'!B33+'7.1.Tabel conturi integrate (R)'!B34-'7.1.Tabel conturi integrate(U) '!D33-'7.1.Tabel conturi integrate(U) '!D34</f>
        <v>8301176.1762428824</v>
      </c>
      <c r="E35" s="592">
        <f>'7.1.Tabel conturi integrate (R)'!C32+'7.1.Tabel conturi integrate (R)'!C33+'7.1.Tabel conturi integrate (R)'!C34-'7.1.Tabel conturi integrate(U) '!E33-'7.1.Tabel conturi integrate(U) '!E34</f>
        <v>2505863.4407988563</v>
      </c>
      <c r="F35" s="592">
        <f>'7.1.Tabel conturi integrate (R)'!D32+'7.1.Tabel conturi integrate (R)'!D33+'7.1.Tabel conturi integrate (R)'!D34-'7.1.Tabel conturi integrate(U) '!F33-'7.1.Tabel conturi integrate(U) '!F34</f>
        <v>-27320753.043624341</v>
      </c>
      <c r="G35" s="592">
        <f>'7.1.Tabel conturi integrate (R)'!E32+'7.1.Tabel conturi integrate (R)'!E33+'7.1.Tabel conturi integrate (R)'!E34-'7.1.Tabel conturi integrate(U) '!G33-'7.1.Tabel conturi integrate(U) '!G34</f>
        <v>2399857.2532236446</v>
      </c>
      <c r="H35" s="592"/>
      <c r="I35" s="592"/>
      <c r="J35" s="592">
        <f>SUM(C35:I35)</f>
        <v>34839619.0575625</v>
      </c>
      <c r="K35" s="542"/>
    </row>
    <row r="36" spans="1:11" ht="22.5">
      <c r="A36" s="595"/>
      <c r="B36" s="590" t="s">
        <v>447</v>
      </c>
      <c r="C36" s="591"/>
      <c r="D36" s="591"/>
      <c r="E36" s="591"/>
      <c r="F36" s="591"/>
      <c r="G36" s="591"/>
      <c r="H36" s="591"/>
      <c r="I36" s="591"/>
      <c r="J36" s="592"/>
      <c r="K36" s="541"/>
    </row>
    <row r="37" spans="1:11" ht="23.25">
      <c r="A37" s="593" t="s">
        <v>342</v>
      </c>
      <c r="B37" s="594" t="s">
        <v>408</v>
      </c>
      <c r="C37" s="591">
        <f>'3.5.Conturi pe sectoare'!B44</f>
        <v>40613919.269669555</v>
      </c>
      <c r="D37" s="591">
        <f>'3.5.Conturi pe sectoare'!C44</f>
        <v>880275.27597493993</v>
      </c>
      <c r="E37" s="591">
        <f>'3.5.Conturi pe sectoare'!D44</f>
        <v>6606198.7999999998</v>
      </c>
      <c r="F37" s="591">
        <f>'3.5.Conturi pe sectoare'!F44</f>
        <v>10180781</v>
      </c>
      <c r="G37" s="591">
        <f>'3.5.Conturi pe sectoare'!E44</f>
        <v>31666.191299028218</v>
      </c>
      <c r="H37" s="591"/>
      <c r="I37" s="591"/>
      <c r="J37" s="592">
        <f>SUM(C37:I37)</f>
        <v>58312840.536943518</v>
      </c>
      <c r="K37" s="541"/>
    </row>
    <row r="38" spans="1:11" ht="23.25">
      <c r="A38" s="593" t="s">
        <v>343</v>
      </c>
      <c r="B38" s="594" t="s">
        <v>448</v>
      </c>
      <c r="C38" s="591">
        <f>'3.5.Conturi pe sectoare'!B45</f>
        <v>6691522.6999999825</v>
      </c>
      <c r="D38" s="591"/>
      <c r="E38" s="591">
        <f>'3.5.Conturi pe sectoare'!D45</f>
        <v>8578.1</v>
      </c>
      <c r="F38" s="591"/>
      <c r="G38" s="591"/>
      <c r="H38" s="591"/>
      <c r="I38" s="591"/>
      <c r="J38" s="592">
        <f>SUM(C38:I38)</f>
        <v>6700100.7999999821</v>
      </c>
      <c r="K38" s="541"/>
    </row>
    <row r="39" spans="1:11" ht="23.25">
      <c r="A39" s="593" t="s">
        <v>344</v>
      </c>
      <c r="B39" s="594" t="s">
        <v>409</v>
      </c>
      <c r="C39" s="591"/>
      <c r="D39" s="591"/>
      <c r="E39" s="591"/>
      <c r="F39" s="591"/>
      <c r="G39" s="591"/>
      <c r="H39" s="591"/>
      <c r="I39" s="591"/>
      <c r="J39" s="592">
        <f t="shared" ref="J39:J41" si="3">SUM(C39:I39)</f>
        <v>0</v>
      </c>
      <c r="K39" s="541"/>
    </row>
    <row r="40" spans="1:11" ht="34.5">
      <c r="A40" s="593" t="s">
        <v>345</v>
      </c>
      <c r="B40" s="594" t="s">
        <v>449</v>
      </c>
      <c r="C40" s="591">
        <f>'3.5.Conturi pe sectoare'!B46</f>
        <v>434862.32727645803</v>
      </c>
      <c r="D40" s="591"/>
      <c r="E40" s="591">
        <f>'3.5.Conturi pe sectoare'!D46</f>
        <v>-177858.19999999998</v>
      </c>
      <c r="F40" s="591">
        <f>'3.5.Conturi pe sectoare'!F46</f>
        <v>-257360.66705667795</v>
      </c>
      <c r="G40" s="591"/>
      <c r="H40" s="591">
        <f>'2.1.Conturi consolidate'!B135</f>
        <v>356.53978021977991</v>
      </c>
      <c r="I40" s="591"/>
      <c r="J40" s="592">
        <f t="shared" si="3"/>
        <v>-1.2050804798491299E-10</v>
      </c>
      <c r="K40" s="541"/>
    </row>
    <row r="41" spans="1:11" s="543" customFormat="1" ht="23.25">
      <c r="A41" s="595" t="s">
        <v>346</v>
      </c>
      <c r="B41" s="596" t="s">
        <v>450</v>
      </c>
      <c r="C41" s="592">
        <f>'7.1.Tabel conturi integrate (R)'!A36+'7.1.Tabel conturi integrate (R)'!A37+'7.1.Tabel conturi integrate (R)'!A38+'7.1.Tabel conturi integrate (R)'!A39+'7.1.Tabel conturi integrate (R)'!A40-'7.1.Tabel conturi integrate (R)'!A41-'7.1.Tabel conturi integrate(U) '!C37-'7.1.Tabel conturi integrate(U) '!C38-'7.1.Tabel conturi integrate(U) '!C39-'7.1.Tabel conturi integrate(U) '!C40</f>
        <v>1983575.033975468</v>
      </c>
      <c r="D41" s="592">
        <f>'7.1.Tabel conturi integrate (R)'!B36+'7.1.Tabel conturi integrate (R)'!B37+'7.1.Tabel conturi integrate (R)'!B38+'7.1.Tabel conturi integrate (R)'!B39+'7.1.Tabel conturi integrate (R)'!B40-'7.1.Tabel conturi integrate (R)'!B41-'7.1.Tabel conturi integrate(U) '!D37-'7.1.Tabel conturi integrate(U) '!D38-'7.1.Tabel conturi integrate(U) '!D39-'7.1.Tabel conturi integrate(U) '!D40</f>
        <v>7420900.9002679428</v>
      </c>
      <c r="E41" s="592">
        <f>'7.1.Tabel conturi integrate (R)'!C36+'7.1.Tabel conturi integrate (R)'!C37+'7.1.Tabel conturi integrate (R)'!C38+'7.1.Tabel conturi integrate (R)'!C39+'7.1.Tabel conturi integrate (R)'!C40-'7.1.Tabel conturi integrate (R)'!C41-'7.1.Tabel conturi integrate(U) '!E37-'7.1.Tabel conturi integrate(U) '!E38-'7.1.Tabel conturi integrate(U) '!E39-'7.1.Tabel conturi integrate(U) '!E40</f>
        <v>-4269480.626217436</v>
      </c>
      <c r="F41" s="592">
        <f>'7.1.Tabel conturi integrate (R)'!D36+'7.1.Tabel conturi integrate (R)'!D37+'7.1.Tabel conturi integrate (R)'!D38+'7.1.Tabel conturi integrate (R)'!D39+'7.1.Tabel conturi integrate (R)'!D40-'7.1.Tabel conturi integrate (R)'!D41-'7.1.Tabel conturi integrate(U) '!F37-'7.1.Tabel conturi integrate(U) '!F38-'7.1.Tabel conturi integrate(U) '!F39-'7.1.Tabel conturi integrate(U) '!F40</f>
        <v>-38597470.116581962</v>
      </c>
      <c r="G41" s="592">
        <f>'7.1.Tabel conturi integrate (R)'!E36+'7.1.Tabel conturi integrate (R)'!E37+'7.1.Tabel conturi integrate (R)'!E38+'7.1.Tabel conturi integrate (R)'!E39+'7.1.Tabel conturi integrate (R)'!E40-'7.1.Tabel conturi integrate (R)'!E41-'7.1.Tabel conturi integrate(U) '!G37-'7.1.Tabel conturi integrate(U) '!G38-'7.1.Tabel conturi integrate(U) '!G39-'7.1.Tabel conturi integrate(U) '!G40</f>
        <v>2385006.9619246162</v>
      </c>
      <c r="H41" s="592">
        <f>'7.1.Tabel conturi integrate (R)'!F10+'7.1.Tabel conturi integrate (R)'!F17+'7.1.Tabel conturi integrate (R)'!F24+'7.1.Tabel conturi integrate (R)'!F27+'7.1.Tabel conturi integrate (R)'!F29+'7.1.Tabel conturi integrate (R)'!F30+'7.1.Tabel conturi integrate (R)'!F40-'7.1.Tabel conturi integrate (R)'!F41-'7.1.Tabel conturi integrate(U) '!H9-'7.1.Tabel conturi integrate(U) '!H15-'7.1.Tabel conturi integrate(U) '!H24-'7.1.Tabel conturi integrate(U) '!H27-'7.1.Tabel conturi integrate(U) '!H28-'7.1.Tabel conturi integrate(U) '!H29-'7.1.Tabel conturi integrate(U) '!H30-'7.1.Tabel conturi integrate(U) '!H40</f>
        <v>31077467.742400456</v>
      </c>
      <c r="I41" s="592"/>
      <c r="J41" s="592">
        <f t="shared" si="3"/>
        <v>-0.10423091426491737</v>
      </c>
      <c r="K41" s="542"/>
    </row>
  </sheetData>
  <mergeCells count="8">
    <mergeCell ref="A1:J1"/>
    <mergeCell ref="A3:C3"/>
    <mergeCell ref="H3:J3"/>
    <mergeCell ref="A4:B7"/>
    <mergeCell ref="C4:H4"/>
    <mergeCell ref="I4:I7"/>
    <mergeCell ref="J4:J7"/>
    <mergeCell ref="C5:H5"/>
  </mergeCells>
  <printOptions horizontalCentered="1"/>
  <pageMargins left="0.51181102362204722" right="0.51181102362204722" top="0.51181102362204722" bottom="0.51181102362204722" header="0.31496062992125984" footer="0.31496062992125984"/>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I18"/>
  <sheetViews>
    <sheetView tabSelected="1" view="pageBreakPreview" topLeftCell="A6" zoomScale="80" zoomScaleNormal="100" zoomScaleSheetLayoutView="80" workbookViewId="0">
      <selection activeCell="A5" sqref="A5:I6"/>
    </sheetView>
  </sheetViews>
  <sheetFormatPr defaultRowHeight="14.25"/>
  <cols>
    <col min="1" max="8" width="9.140625" style="731"/>
    <col min="9" max="9" width="11.5703125" style="731" customWidth="1"/>
    <col min="10" max="16384" width="9.140625" style="729"/>
  </cols>
  <sheetData>
    <row r="1" spans="1:9" ht="24" customHeight="1">
      <c r="A1" s="746" t="s">
        <v>604</v>
      </c>
      <c r="B1" s="746"/>
      <c r="C1" s="746"/>
      <c r="D1" s="746"/>
      <c r="E1" s="746"/>
      <c r="F1" s="746"/>
      <c r="G1" s="746"/>
      <c r="H1" s="746"/>
      <c r="I1" s="746"/>
    </row>
    <row r="2" spans="1:9" ht="216.75" customHeight="1">
      <c r="A2" s="751" t="s">
        <v>1044</v>
      </c>
      <c r="B2" s="751"/>
      <c r="C2" s="751"/>
      <c r="D2" s="751"/>
      <c r="E2" s="751"/>
      <c r="F2" s="751"/>
      <c r="G2" s="751"/>
      <c r="H2" s="751"/>
      <c r="I2" s="751"/>
    </row>
    <row r="3" spans="1:9" ht="409.5" customHeight="1">
      <c r="A3" s="751"/>
      <c r="B3" s="751"/>
      <c r="C3" s="751"/>
      <c r="D3" s="751"/>
      <c r="E3" s="751"/>
      <c r="F3" s="751"/>
      <c r="G3" s="751"/>
      <c r="H3" s="751"/>
      <c r="I3" s="751"/>
    </row>
    <row r="4" spans="1:9" ht="27" customHeight="1">
      <c r="A4" s="750" t="s">
        <v>605</v>
      </c>
      <c r="B4" s="750"/>
      <c r="C4" s="750"/>
      <c r="D4" s="750"/>
      <c r="E4" s="750"/>
      <c r="F4" s="750"/>
      <c r="G4" s="750"/>
      <c r="H4" s="750"/>
      <c r="I4" s="750"/>
    </row>
    <row r="5" spans="1:9" s="730" customFormat="1" ht="316.5" customHeight="1">
      <c r="A5" s="749" t="s">
        <v>1043</v>
      </c>
      <c r="B5" s="749"/>
      <c r="C5" s="749"/>
      <c r="D5" s="749"/>
      <c r="E5" s="749"/>
      <c r="F5" s="749"/>
      <c r="G5" s="749"/>
      <c r="H5" s="749"/>
      <c r="I5" s="749"/>
    </row>
    <row r="6" spans="1:9" ht="378.75" customHeight="1">
      <c r="A6" s="749"/>
      <c r="B6" s="749"/>
      <c r="C6" s="749"/>
      <c r="D6" s="749"/>
      <c r="E6" s="749"/>
      <c r="F6" s="749"/>
      <c r="G6" s="749"/>
      <c r="H6" s="749"/>
      <c r="I6" s="749"/>
    </row>
    <row r="7" spans="1:9" ht="14.25" customHeight="1">
      <c r="B7" s="732"/>
      <c r="C7" s="732"/>
      <c r="D7" s="732"/>
      <c r="E7" s="732"/>
      <c r="F7" s="732"/>
      <c r="G7" s="732"/>
      <c r="H7" s="732"/>
      <c r="I7" s="733"/>
    </row>
    <row r="8" spans="1:9">
      <c r="A8" s="734"/>
    </row>
    <row r="9" spans="1:9">
      <c r="A9" s="734"/>
    </row>
    <row r="10" spans="1:9">
      <c r="A10" s="734"/>
    </row>
    <row r="11" spans="1:9">
      <c r="A11" s="734"/>
    </row>
    <row r="12" spans="1:9">
      <c r="A12" s="734"/>
    </row>
    <row r="13" spans="1:9" ht="30" customHeight="1">
      <c r="A13" s="747"/>
      <c r="B13" s="747"/>
      <c r="C13" s="747"/>
      <c r="D13" s="747"/>
      <c r="E13" s="747"/>
      <c r="F13" s="747"/>
      <c r="G13" s="747"/>
      <c r="H13" s="747"/>
      <c r="I13" s="747"/>
    </row>
    <row r="14" spans="1:9" ht="39" customHeight="1">
      <c r="A14" s="748"/>
      <c r="B14" s="748"/>
      <c r="C14" s="748"/>
      <c r="D14" s="748"/>
      <c r="E14" s="748"/>
      <c r="F14" s="748"/>
      <c r="G14" s="748"/>
      <c r="H14" s="748"/>
      <c r="I14" s="748"/>
    </row>
    <row r="15" spans="1:9">
      <c r="A15" s="735"/>
    </row>
    <row r="16" spans="1:9">
      <c r="A16" s="735"/>
    </row>
    <row r="17" spans="1:9" ht="34.700000000000003" customHeight="1">
      <c r="A17" s="748"/>
      <c r="B17" s="748"/>
      <c r="C17" s="748"/>
      <c r="D17" s="748"/>
      <c r="E17" s="748"/>
      <c r="F17" s="748"/>
      <c r="G17" s="748"/>
      <c r="H17" s="748"/>
      <c r="I17" s="748"/>
    </row>
    <row r="18" spans="1:9" ht="33.75" customHeight="1">
      <c r="A18" s="748"/>
      <c r="B18" s="748"/>
      <c r="C18" s="748"/>
      <c r="D18" s="748"/>
      <c r="E18" s="748"/>
      <c r="F18" s="748"/>
      <c r="G18" s="748"/>
      <c r="H18" s="748"/>
      <c r="I18" s="748"/>
    </row>
  </sheetData>
  <mergeCells count="7">
    <mergeCell ref="A1:I1"/>
    <mergeCell ref="A13:I13"/>
    <mergeCell ref="A14:I14"/>
    <mergeCell ref="A17:I18"/>
    <mergeCell ref="A5:I6"/>
    <mergeCell ref="A4:I4"/>
    <mergeCell ref="A2:I3"/>
  </mergeCells>
  <printOptions horizontalCentered="1"/>
  <pageMargins left="0.51181102362204722" right="0.51181102362204722" top="0.51181102362204722" bottom="0.51181102362204722" header="0.31496062992125984" footer="0.31496062992125984"/>
  <pageSetup paperSize="9" orientation="portrait" r:id="rId1"/>
  <rowBreaks count="1" manualBreakCount="1">
    <brk id="3"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tabColor rgb="FFFFC000"/>
  </sheetPr>
  <dimension ref="A1:J41"/>
  <sheetViews>
    <sheetView tabSelected="1" view="pageBreakPreview" zoomScaleNormal="150" zoomScaleSheetLayoutView="100" zoomScalePageLayoutView="85" workbookViewId="0">
      <selection activeCell="A5" sqref="A5:I6"/>
    </sheetView>
  </sheetViews>
  <sheetFormatPr defaultRowHeight="15"/>
  <cols>
    <col min="1" max="1" width="12.5703125" style="18" customWidth="1"/>
    <col min="2" max="2" width="11.140625" style="18" customWidth="1"/>
    <col min="3" max="3" width="14.7109375" style="18" customWidth="1"/>
    <col min="4" max="4" width="10.85546875" style="18" bestFit="1" customWidth="1"/>
    <col min="5" max="5" width="17.28515625" style="18" customWidth="1"/>
    <col min="6" max="6" width="10.85546875" style="18" bestFit="1" customWidth="1"/>
    <col min="7" max="7" width="9.5703125" style="18" customWidth="1"/>
    <col min="8" max="8" width="10.140625" style="30" customWidth="1"/>
    <col min="9" max="9" width="40.140625" style="18" customWidth="1"/>
    <col min="10" max="10" width="7.42578125" customWidth="1"/>
  </cols>
  <sheetData>
    <row r="1" spans="1:10" s="163" customFormat="1" ht="30.75" customHeight="1">
      <c r="A1" s="806" t="s">
        <v>757</v>
      </c>
      <c r="B1" s="806"/>
      <c r="C1" s="806"/>
      <c r="D1" s="806"/>
      <c r="E1" s="806"/>
      <c r="F1" s="806"/>
      <c r="G1" s="806"/>
      <c r="H1" s="806"/>
      <c r="I1" s="806"/>
      <c r="J1" s="806"/>
    </row>
    <row r="2" spans="1:10">
      <c r="A2" s="317"/>
      <c r="B2" s="317"/>
      <c r="C2" s="317"/>
      <c r="D2" s="317"/>
      <c r="E2" s="317"/>
      <c r="F2" s="317"/>
      <c r="G2" s="317"/>
      <c r="H2" s="318"/>
      <c r="I2" s="317"/>
      <c r="J2" s="317"/>
    </row>
    <row r="3" spans="1:10" s="9" customFormat="1" ht="11.25">
      <c r="A3" s="545"/>
      <c r="B3" s="515"/>
      <c r="C3" s="515"/>
      <c r="D3" s="515"/>
      <c r="E3" s="515"/>
      <c r="F3" s="835"/>
      <c r="G3" s="835"/>
      <c r="H3" s="835"/>
      <c r="I3" s="837" t="s">
        <v>564</v>
      </c>
      <c r="J3" s="837"/>
    </row>
    <row r="4" spans="1:10" ht="24.95" customHeight="1">
      <c r="A4" s="836" t="s">
        <v>798</v>
      </c>
      <c r="B4" s="836"/>
      <c r="C4" s="836"/>
      <c r="D4" s="836"/>
      <c r="E4" s="836"/>
      <c r="F4" s="836"/>
      <c r="G4" s="836" t="s">
        <v>796</v>
      </c>
      <c r="H4" s="836" t="s">
        <v>799</v>
      </c>
      <c r="I4" s="836" t="s">
        <v>436</v>
      </c>
      <c r="J4" s="836"/>
    </row>
    <row r="5" spans="1:10" ht="24.95" customHeight="1">
      <c r="A5" s="836" t="s">
        <v>791</v>
      </c>
      <c r="B5" s="836"/>
      <c r="C5" s="836"/>
      <c r="D5" s="836"/>
      <c r="E5" s="836"/>
      <c r="F5" s="836"/>
      <c r="G5" s="836"/>
      <c r="H5" s="836"/>
      <c r="I5" s="836"/>
      <c r="J5" s="836"/>
    </row>
    <row r="6" spans="1:10" ht="78.75" customHeight="1">
      <c r="A6" s="539" t="s">
        <v>758</v>
      </c>
      <c r="B6" s="539" t="s">
        <v>793</v>
      </c>
      <c r="C6" s="539" t="s">
        <v>794</v>
      </c>
      <c r="D6" s="539" t="s">
        <v>762</v>
      </c>
      <c r="E6" s="539" t="s">
        <v>761</v>
      </c>
      <c r="F6" s="539" t="s">
        <v>795</v>
      </c>
      <c r="G6" s="836"/>
      <c r="H6" s="836"/>
      <c r="I6" s="836"/>
      <c r="J6" s="836"/>
    </row>
    <row r="7" spans="1:10">
      <c r="A7" s="539" t="s">
        <v>313</v>
      </c>
      <c r="B7" s="539" t="s">
        <v>314</v>
      </c>
      <c r="C7" s="539" t="s">
        <v>315</v>
      </c>
      <c r="D7" s="539" t="s">
        <v>316</v>
      </c>
      <c r="E7" s="539" t="s">
        <v>317</v>
      </c>
      <c r="F7" s="539" t="s">
        <v>318</v>
      </c>
      <c r="G7" s="836"/>
      <c r="H7" s="836"/>
      <c r="I7" s="836"/>
      <c r="J7" s="836"/>
    </row>
    <row r="8" spans="1:10" ht="43.5">
      <c r="A8" s="591"/>
      <c r="B8" s="591"/>
      <c r="C8" s="591"/>
      <c r="D8" s="591"/>
      <c r="E8" s="591"/>
      <c r="F8" s="591"/>
      <c r="G8" s="591"/>
      <c r="H8" s="592"/>
      <c r="I8" s="590" t="s">
        <v>577</v>
      </c>
      <c r="J8" s="540"/>
    </row>
    <row r="9" spans="1:10" ht="23.25">
      <c r="A9" s="591"/>
      <c r="B9" s="591"/>
      <c r="C9" s="591"/>
      <c r="D9" s="591"/>
      <c r="E9" s="591"/>
      <c r="F9" s="591"/>
      <c r="G9" s="591">
        <f>'7.1.Tabel conturi integrate(U) '!H9</f>
        <v>74194165.089502528</v>
      </c>
      <c r="H9" s="592">
        <f>SUM(A9:G9)</f>
        <v>74194165.089502528</v>
      </c>
      <c r="I9" s="594" t="s">
        <v>438</v>
      </c>
      <c r="J9" s="593" t="s">
        <v>319</v>
      </c>
    </row>
    <row r="10" spans="1:10" ht="23.25">
      <c r="A10" s="591"/>
      <c r="B10" s="591"/>
      <c r="C10" s="591"/>
      <c r="D10" s="591"/>
      <c r="E10" s="591"/>
      <c r="F10" s="591">
        <f>'7.1.Tabel conturi integrate(U) '!I10</f>
        <v>139974944.13049909</v>
      </c>
      <c r="G10" s="591"/>
      <c r="H10" s="592">
        <f>SUM(A10:G10)</f>
        <v>139974944.13049909</v>
      </c>
      <c r="I10" s="594" t="s">
        <v>610</v>
      </c>
      <c r="J10" s="593" t="s">
        <v>609</v>
      </c>
    </row>
    <row r="11" spans="1:10" ht="23.25">
      <c r="A11" s="591">
        <f>'3.1.Conturi pe sectoare'!B6</f>
        <v>279318880.09097689</v>
      </c>
      <c r="B11" s="591">
        <f>'3.1.Conturi pe sectoare'!C6</f>
        <v>10258615.766566519</v>
      </c>
      <c r="C11" s="591">
        <f>'3.1.Conturi pe sectoare'!D6</f>
        <v>27580941.537085406</v>
      </c>
      <c r="D11" s="591">
        <f>'3.1.Conturi pe sectoare'!F6</f>
        <v>58491522.439595692</v>
      </c>
      <c r="E11" s="591">
        <f>'3.1.Conturi pe sectoare'!E6</f>
        <v>3353386.16</v>
      </c>
      <c r="F11" s="591"/>
      <c r="G11" s="591"/>
      <c r="H11" s="592">
        <f>SUM(A11:G11)</f>
        <v>379003345.99422455</v>
      </c>
      <c r="I11" s="594" t="s">
        <v>439</v>
      </c>
      <c r="J11" s="593" t="s">
        <v>320</v>
      </c>
    </row>
    <row r="12" spans="1:10" ht="23.25">
      <c r="A12" s="591"/>
      <c r="B12" s="591"/>
      <c r="C12" s="591"/>
      <c r="D12" s="591"/>
      <c r="E12" s="591"/>
      <c r="F12" s="591"/>
      <c r="G12" s="591">
        <f>'7.1.Tabel conturi integrate(U) '!J12</f>
        <v>171155872.74639189</v>
      </c>
      <c r="H12" s="592">
        <f>SUM(A12:G12)</f>
        <v>171155872.74639189</v>
      </c>
      <c r="I12" s="594" t="s">
        <v>440</v>
      </c>
      <c r="J12" s="593" t="s">
        <v>321</v>
      </c>
    </row>
    <row r="13" spans="1:10" ht="22.5">
      <c r="A13" s="592"/>
      <c r="B13" s="592"/>
      <c r="C13" s="592"/>
      <c r="D13" s="592"/>
      <c r="E13" s="592"/>
      <c r="F13" s="591"/>
      <c r="G13" s="592"/>
      <c r="H13" s="592"/>
      <c r="I13" s="590" t="s">
        <v>391</v>
      </c>
      <c r="J13" s="595"/>
    </row>
    <row r="14" spans="1:10" s="25" customFormat="1" ht="23.25">
      <c r="A14" s="592">
        <f>'7.1.Tabel conturi integrate(U) '!C13</f>
        <v>141019665.26192454</v>
      </c>
      <c r="B14" s="592">
        <f>'7.1.Tabel conturi integrate(U) '!D13</f>
        <v>6852505.6135580372</v>
      </c>
      <c r="C14" s="592">
        <f>'7.1.Tabel conturi integrate(U) '!E13</f>
        <v>20083761.635423359</v>
      </c>
      <c r="D14" s="592">
        <f>'7.1.Tabel conturi integrate(U) '!F13</f>
        <v>38235001.736926705</v>
      </c>
      <c r="E14" s="592">
        <f>'7.1.Tabel conturi integrate(U) '!G13</f>
        <v>1656539</v>
      </c>
      <c r="F14" s="592"/>
      <c r="G14" s="592"/>
      <c r="H14" s="592">
        <f>SUM(A14:G14)</f>
        <v>207847473.24783263</v>
      </c>
      <c r="I14" s="596" t="s">
        <v>390</v>
      </c>
      <c r="J14" s="595" t="s">
        <v>322</v>
      </c>
    </row>
    <row r="15" spans="1:10" ht="22.5">
      <c r="A15" s="591"/>
      <c r="B15" s="591"/>
      <c r="C15" s="591"/>
      <c r="D15" s="591"/>
      <c r="E15" s="591"/>
      <c r="F15" s="591"/>
      <c r="G15" s="591"/>
      <c r="H15" s="592"/>
      <c r="I15" s="590" t="s">
        <v>392</v>
      </c>
      <c r="J15" s="593"/>
    </row>
    <row r="16" spans="1:10" ht="23.25">
      <c r="A16" s="592">
        <f>'7.1.Tabel conturi integrate(U) '!C22</f>
        <v>71612756.224038526</v>
      </c>
      <c r="B16" s="592">
        <f>'7.1.Tabel conturi integrate(U) '!D22</f>
        <v>3532194.812701249</v>
      </c>
      <c r="C16" s="592">
        <f>'7.1.Tabel conturi integrate(U) '!E22</f>
        <v>1012640.138039954</v>
      </c>
      <c r="D16" s="592">
        <f>'7.1.Tabel conturi integrate(U) '!F22</f>
        <v>36935175.336926706</v>
      </c>
      <c r="E16" s="592">
        <f>'7.1.Tabel conturi integrate(U) '!G22</f>
        <v>981685.93082526489</v>
      </c>
      <c r="F16" s="592"/>
      <c r="G16" s="592"/>
      <c r="H16" s="592">
        <f>SUM(A16:G16)</f>
        <v>114074452.4425317</v>
      </c>
      <c r="I16" s="596" t="s">
        <v>393</v>
      </c>
      <c r="J16" s="595" t="s">
        <v>331</v>
      </c>
    </row>
    <row r="17" spans="1:10" ht="23.25">
      <c r="A17" s="591"/>
      <c r="B17" s="591"/>
      <c r="C17" s="591"/>
      <c r="D17" s="591">
        <f>'2.1.Conturi consolidate'!B50</f>
        <v>105932596.54260828</v>
      </c>
      <c r="E17" s="591"/>
      <c r="F17" s="591">
        <f>'2.1.Conturi consolidate'!B116</f>
        <v>1784357.3648355789</v>
      </c>
      <c r="G17" s="591"/>
      <c r="H17" s="592">
        <f>SUM(A17:G17)</f>
        <v>107716953.90744385</v>
      </c>
      <c r="I17" s="597" t="s">
        <v>394</v>
      </c>
      <c r="J17" s="593" t="s">
        <v>323</v>
      </c>
    </row>
    <row r="18" spans="1:10" ht="23.25">
      <c r="A18" s="591">
        <f t="shared" ref="A18:B18" si="0">A19+A20</f>
        <v>0</v>
      </c>
      <c r="B18" s="591">
        <f t="shared" si="0"/>
        <v>0</v>
      </c>
      <c r="C18" s="591">
        <f>C19+C20</f>
        <v>37454564.5</v>
      </c>
      <c r="D18" s="591">
        <f t="shared" ref="D18:F18" si="1">D19+D20</f>
        <v>0</v>
      </c>
      <c r="E18" s="591">
        <f t="shared" si="1"/>
        <v>0</v>
      </c>
      <c r="F18" s="591">
        <f t="shared" si="1"/>
        <v>0</v>
      </c>
      <c r="G18" s="591"/>
      <c r="H18" s="592">
        <f t="shared" ref="H18:H24" si="2">SUM(A18:G18)</f>
        <v>37454564.5</v>
      </c>
      <c r="I18" s="597" t="s">
        <v>396</v>
      </c>
      <c r="J18" s="593" t="s">
        <v>324</v>
      </c>
    </row>
    <row r="19" spans="1:10" ht="23.25">
      <c r="A19" s="591"/>
      <c r="B19" s="591"/>
      <c r="C19" s="591">
        <f>'7.1.Tabel conturi integrate(U) '!I17</f>
        <v>35629090.200000003</v>
      </c>
      <c r="D19" s="591"/>
      <c r="E19" s="591"/>
      <c r="F19" s="591"/>
      <c r="G19" s="591"/>
      <c r="H19" s="592">
        <f t="shared" si="2"/>
        <v>35629090.200000003</v>
      </c>
      <c r="I19" s="597" t="s">
        <v>397</v>
      </c>
      <c r="J19" s="593" t="s">
        <v>325</v>
      </c>
    </row>
    <row r="20" spans="1:10" ht="23.25">
      <c r="A20" s="591"/>
      <c r="B20" s="591"/>
      <c r="C20" s="591">
        <f>'7.1.Tabel conturi integrate(U) '!J18</f>
        <v>1825474.3000000003</v>
      </c>
      <c r="D20" s="591"/>
      <c r="E20" s="591"/>
      <c r="F20" s="591"/>
      <c r="G20" s="591"/>
      <c r="H20" s="592">
        <f t="shared" si="2"/>
        <v>1825474.3000000003</v>
      </c>
      <c r="I20" s="597" t="s">
        <v>395</v>
      </c>
      <c r="J20" s="593" t="s">
        <v>326</v>
      </c>
    </row>
    <row r="21" spans="1:10">
      <c r="A21" s="591">
        <f t="shared" ref="A21:B21" si="3">A22+A23</f>
        <v>0</v>
      </c>
      <c r="B21" s="591">
        <f t="shared" si="3"/>
        <v>0</v>
      </c>
      <c r="C21" s="591">
        <f>C22+C23</f>
        <v>1479185.3</v>
      </c>
      <c r="D21" s="591">
        <f t="shared" ref="D21:F21" si="4">D22+D23</f>
        <v>0</v>
      </c>
      <c r="E21" s="591">
        <f t="shared" si="4"/>
        <v>0</v>
      </c>
      <c r="F21" s="591">
        <f t="shared" si="4"/>
        <v>0</v>
      </c>
      <c r="G21" s="591"/>
      <c r="H21" s="592">
        <f t="shared" si="2"/>
        <v>1479185.3</v>
      </c>
      <c r="I21" s="597" t="s">
        <v>328</v>
      </c>
      <c r="J21" s="593" t="s">
        <v>327</v>
      </c>
    </row>
    <row r="22" spans="1:10" ht="23.25">
      <c r="A22" s="591"/>
      <c r="B22" s="591"/>
      <c r="C22" s="591">
        <f>'7.1.Tabel conturi integrate(U) '!I20</f>
        <v>1397934.6</v>
      </c>
      <c r="D22" s="591"/>
      <c r="E22" s="591"/>
      <c r="F22" s="591"/>
      <c r="G22" s="591"/>
      <c r="H22" s="592">
        <f t="shared" si="2"/>
        <v>1397934.6</v>
      </c>
      <c r="I22" s="597" t="s">
        <v>398</v>
      </c>
      <c r="J22" s="593" t="s">
        <v>329</v>
      </c>
    </row>
    <row r="23" spans="1:10" ht="23.25">
      <c r="A23" s="591"/>
      <c r="B23" s="591"/>
      <c r="C23" s="591">
        <f>'7.1.Tabel conturi integrate(U) '!J21</f>
        <v>81250.7</v>
      </c>
      <c r="D23" s="591"/>
      <c r="E23" s="591"/>
      <c r="F23" s="591"/>
      <c r="G23" s="591"/>
      <c r="H23" s="592">
        <f t="shared" si="2"/>
        <v>81250.7</v>
      </c>
      <c r="I23" s="597" t="s">
        <v>399</v>
      </c>
      <c r="J23" s="593" t="s">
        <v>330</v>
      </c>
    </row>
    <row r="24" spans="1:10" ht="23.25">
      <c r="A24" s="591">
        <f>'3.1.Conturi pe sectoare'!B36</f>
        <v>780552.27853289491</v>
      </c>
      <c r="B24" s="591">
        <f>'3.1.Conturi pe sectoare'!C36</f>
        <v>9148512.8638453688</v>
      </c>
      <c r="C24" s="591">
        <f>'3.1.Conturi pe sectoare'!D36</f>
        <v>486723.00000000006</v>
      </c>
      <c r="D24" s="591">
        <f>'3.1.Conturi pe sectoare'!F36</f>
        <v>8755781.9164814875</v>
      </c>
      <c r="E24" s="591">
        <f>'3.1.Conturi pe sectoare'!E36</f>
        <v>14391.703779767449</v>
      </c>
      <c r="F24" s="591">
        <f>'2.1.Conturi consolidate'!B117</f>
        <v>9610529.0306153055</v>
      </c>
      <c r="G24" s="591"/>
      <c r="H24" s="592">
        <f t="shared" si="2"/>
        <v>28796490.793254822</v>
      </c>
      <c r="I24" s="594" t="s">
        <v>451</v>
      </c>
      <c r="J24" s="593" t="s">
        <v>332</v>
      </c>
    </row>
    <row r="25" spans="1:10" ht="22.5">
      <c r="A25" s="591"/>
      <c r="B25" s="591"/>
      <c r="C25" s="591"/>
      <c r="D25" s="591"/>
      <c r="E25" s="591"/>
      <c r="F25" s="591"/>
      <c r="G25" s="591"/>
      <c r="H25" s="592"/>
      <c r="I25" s="590" t="s">
        <v>400</v>
      </c>
      <c r="J25" s="595"/>
    </row>
    <row r="26" spans="1:10" s="25" customFormat="1" ht="45.75">
      <c r="A26" s="592">
        <f>'7.1.Tabel conturi integrate(U) '!C25</f>
        <v>51482561.807885975</v>
      </c>
      <c r="B26" s="592">
        <f>'7.1.Tabel conturi integrate(U) '!D25</f>
        <v>8763038.9002398141</v>
      </c>
      <c r="C26" s="592">
        <f>'7.1.Tabel conturi integrate(U) '!E25</f>
        <v>35529408.438039958</v>
      </c>
      <c r="D26" s="592">
        <f>'7.1.Tabel conturi integrate(U) '!F25</f>
        <v>149915229.10757348</v>
      </c>
      <c r="E26" s="592">
        <f>'7.1.Tabel conturi integrate(U) '!G25</f>
        <v>994957.58159123641</v>
      </c>
      <c r="F26" s="592"/>
      <c r="G26" s="592"/>
      <c r="H26" s="592">
        <f>SUM(A26:G26)</f>
        <v>246685195.83533049</v>
      </c>
      <c r="I26" s="596" t="s">
        <v>401</v>
      </c>
      <c r="J26" s="595" t="s">
        <v>333</v>
      </c>
    </row>
    <row r="27" spans="1:10" ht="23.25">
      <c r="A27" s="591"/>
      <c r="B27" s="591"/>
      <c r="C27" s="591">
        <v>11644132.894481383</v>
      </c>
      <c r="D27" s="591"/>
      <c r="E27" s="591"/>
      <c r="F27" s="591">
        <v>669523.13498635136</v>
      </c>
      <c r="G27" s="591"/>
      <c r="H27" s="592">
        <f>SUM(A27:G27)</f>
        <v>12313656.029467735</v>
      </c>
      <c r="I27" s="594" t="s">
        <v>433</v>
      </c>
      <c r="J27" s="593" t="s">
        <v>334</v>
      </c>
    </row>
    <row r="28" spans="1:10" ht="23.25">
      <c r="A28" s="591">
        <v>398347.86884762481</v>
      </c>
      <c r="B28" s="591">
        <v>59422.679154312842</v>
      </c>
      <c r="C28" s="591">
        <v>21873191.192720037</v>
      </c>
      <c r="D28" s="591"/>
      <c r="E28" s="591">
        <v>3854.7476289599913</v>
      </c>
      <c r="F28" s="591"/>
      <c r="G28" s="591"/>
      <c r="H28" s="592">
        <f>SUM(A28:G28)</f>
        <v>22334816.488350935</v>
      </c>
      <c r="I28" s="594" t="s">
        <v>402</v>
      </c>
      <c r="J28" s="593" t="s">
        <v>335</v>
      </c>
    </row>
    <row r="29" spans="1:10" ht="34.5">
      <c r="A29" s="591"/>
      <c r="B29" s="591"/>
      <c r="C29" s="591"/>
      <c r="D29" s="591">
        <v>27028664.874175303</v>
      </c>
      <c r="E29" s="591"/>
      <c r="F29" s="591">
        <v>27242.805122726546</v>
      </c>
      <c r="G29" s="591"/>
      <c r="H29" s="592">
        <f>SUM(A29:G29)</f>
        <v>27055907.679298028</v>
      </c>
      <c r="I29" s="594" t="s">
        <v>403</v>
      </c>
      <c r="J29" s="593" t="s">
        <v>336</v>
      </c>
    </row>
    <row r="30" spans="1:10" ht="23.25">
      <c r="A30" s="591">
        <v>6294929.7318974137</v>
      </c>
      <c r="B30" s="591">
        <v>1796794.3436102998</v>
      </c>
      <c r="C30" s="591">
        <v>34350885.948350966</v>
      </c>
      <c r="D30" s="591">
        <v>29564898.663950227</v>
      </c>
      <c r="E30" s="591">
        <v>4705538.1954178307</v>
      </c>
      <c r="F30" s="591">
        <v>4398671.9696325054</v>
      </c>
      <c r="G30" s="591"/>
      <c r="H30" s="592">
        <f>SUM(A30:G30)</f>
        <v>81111718.852859244</v>
      </c>
      <c r="I30" s="594" t="s">
        <v>404</v>
      </c>
      <c r="J30" s="593" t="s">
        <v>337</v>
      </c>
    </row>
    <row r="31" spans="1:10" ht="33">
      <c r="A31" s="591"/>
      <c r="B31" s="591"/>
      <c r="C31" s="591"/>
      <c r="D31" s="591"/>
      <c r="E31" s="591"/>
      <c r="F31" s="591"/>
      <c r="G31" s="591"/>
      <c r="H31" s="592"/>
      <c r="I31" s="590" t="s">
        <v>405</v>
      </c>
      <c r="J31" s="595"/>
    </row>
    <row r="32" spans="1:10" s="25" customFormat="1" ht="23.25">
      <c r="A32" s="592">
        <f>'7.1.Tabel conturi integrate(U) '!C31</f>
        <v>48953475.230921462</v>
      </c>
      <c r="B32" s="592">
        <f>'7.1.Tabel conturi integrate(U) '!D31</f>
        <v>8334423.8762428826</v>
      </c>
      <c r="C32" s="592">
        <f>'7.1.Tabel conturi integrate(U) '!E31</f>
        <v>43083746.377884269</v>
      </c>
      <c r="D32" s="592">
        <f>'7.1.Tabel conturi integrate(U) '!F31</f>
        <v>172247902.08044088</v>
      </c>
      <c r="E32" s="592">
        <f>'7.1.Tabel conturi integrate(U) '!G31</f>
        <v>5066538.2173819104</v>
      </c>
      <c r="F32" s="592"/>
      <c r="G32" s="592"/>
      <c r="H32" s="592">
        <f>SUM(A32:G32)</f>
        <v>277686085.78287143</v>
      </c>
      <c r="I32" s="596" t="s">
        <v>406</v>
      </c>
      <c r="J32" s="595" t="s">
        <v>338</v>
      </c>
    </row>
    <row r="33" spans="1:10" ht="23.25">
      <c r="A33" s="591"/>
      <c r="B33" s="591"/>
      <c r="C33" s="591"/>
      <c r="D33" s="591"/>
      <c r="E33" s="591"/>
      <c r="F33" s="591"/>
      <c r="G33" s="591">
        <f>'7.1.Tabel conturi integrate(U) '!J33</f>
        <v>242846466.7253089</v>
      </c>
      <c r="H33" s="592">
        <f t="shared" ref="H33:H34" si="5">SUM(A33:G33)</f>
        <v>242846466.7253089</v>
      </c>
      <c r="I33" s="594" t="s">
        <v>407</v>
      </c>
      <c r="J33" s="593" t="s">
        <v>339</v>
      </c>
    </row>
    <row r="34" spans="1:10" ht="45.75">
      <c r="A34" s="591"/>
      <c r="B34" s="591"/>
      <c r="C34" s="591"/>
      <c r="D34" s="591">
        <f>'7.1.Tabel conturi integrate(U) '!J34</f>
        <v>33247.700000000004</v>
      </c>
      <c r="E34" s="591"/>
      <c r="F34" s="591"/>
      <c r="G34" s="591"/>
      <c r="H34" s="592">
        <f t="shared" si="5"/>
        <v>33247.700000000004</v>
      </c>
      <c r="I34" s="594" t="s">
        <v>445</v>
      </c>
      <c r="J34" s="593" t="s">
        <v>340</v>
      </c>
    </row>
    <row r="35" spans="1:10" ht="22.5">
      <c r="A35" s="592"/>
      <c r="B35" s="592"/>
      <c r="C35" s="592"/>
      <c r="D35" s="592"/>
      <c r="E35" s="592"/>
      <c r="F35" s="592"/>
      <c r="G35" s="592"/>
      <c r="H35" s="592"/>
      <c r="I35" s="590" t="s">
        <v>447</v>
      </c>
      <c r="J35" s="595"/>
    </row>
    <row r="36" spans="1:10" s="25" customFormat="1" ht="23.25">
      <c r="A36" s="592">
        <f>'7.1.Tabel conturi integrate(U) '!C35</f>
        <v>48953475.230921462</v>
      </c>
      <c r="B36" s="592">
        <f>'7.1.Tabel conturi integrate(U) '!D35</f>
        <v>8301176.1762428824</v>
      </c>
      <c r="C36" s="592">
        <f>'7.1.Tabel conturi integrate(U) '!E35</f>
        <v>2505863.4407988563</v>
      </c>
      <c r="D36" s="592">
        <f>'7.1.Tabel conturi integrate(U) '!F35</f>
        <v>-27320753.043624341</v>
      </c>
      <c r="E36" s="592">
        <f>'7.1.Tabel conturi integrate(U) '!G35</f>
        <v>2399857.2532236446</v>
      </c>
      <c r="F36" s="592"/>
      <c r="G36" s="592"/>
      <c r="H36" s="592">
        <f>SUM(A36:G36)</f>
        <v>34839619.0575625</v>
      </c>
      <c r="I36" s="596" t="s">
        <v>446</v>
      </c>
      <c r="J36" s="595" t="s">
        <v>341</v>
      </c>
    </row>
    <row r="37" spans="1:10" ht="23.25">
      <c r="A37" s="591"/>
      <c r="B37" s="591"/>
      <c r="C37" s="591"/>
      <c r="D37" s="591"/>
      <c r="E37" s="591"/>
      <c r="F37" s="591"/>
      <c r="G37" s="591">
        <f>'7.1.Tabel conturi integrate(U) '!J37</f>
        <v>58312840.536943518</v>
      </c>
      <c r="H37" s="592">
        <f t="shared" ref="H37:H41" si="6">SUM(A37:G37)</f>
        <v>58312840.536943518</v>
      </c>
      <c r="I37" s="594" t="s">
        <v>408</v>
      </c>
      <c r="J37" s="593" t="s">
        <v>342</v>
      </c>
    </row>
    <row r="38" spans="1:10" ht="23.25">
      <c r="A38" s="591"/>
      <c r="B38" s="591"/>
      <c r="C38" s="591"/>
      <c r="D38" s="591"/>
      <c r="E38" s="591"/>
      <c r="F38" s="591"/>
      <c r="G38" s="591">
        <f>'7.1.Tabel conturi integrate(U) '!J38</f>
        <v>6700100.7999999821</v>
      </c>
      <c r="H38" s="592">
        <f t="shared" si="6"/>
        <v>6700100.7999999821</v>
      </c>
      <c r="I38" s="594" t="s">
        <v>452</v>
      </c>
      <c r="J38" s="593" t="s">
        <v>343</v>
      </c>
    </row>
    <row r="39" spans="1:10" ht="23.25">
      <c r="A39" s="591"/>
      <c r="B39" s="591"/>
      <c r="C39" s="591"/>
      <c r="D39" s="591"/>
      <c r="E39" s="591"/>
      <c r="F39" s="591"/>
      <c r="G39" s="591"/>
      <c r="H39" s="592">
        <f t="shared" si="6"/>
        <v>0</v>
      </c>
      <c r="I39" s="594" t="s">
        <v>409</v>
      </c>
      <c r="J39" s="593" t="s">
        <v>344</v>
      </c>
    </row>
    <row r="40" spans="1:10" ht="23.25">
      <c r="A40" s="591">
        <f>'3.5.Conturi pe sectoare'!B41</f>
        <v>998519.20000000007</v>
      </c>
      <c r="B40" s="591"/>
      <c r="C40" s="591">
        <f>'3.5.Conturi pe sectoare'!D41</f>
        <v>1461000.8329837073</v>
      </c>
      <c r="D40" s="591">
        <f>'3.5.Conturi pe sectoare'!F41</f>
        <v>1207285.561673101</v>
      </c>
      <c r="E40" s="591">
        <f>'3.5.Conturi pe sectoare'!E41</f>
        <v>16815.899999999998</v>
      </c>
      <c r="F40" s="591">
        <f>'2.1.Conturi consolidate'!B131</f>
        <v>2560582.3016874027</v>
      </c>
      <c r="G40" s="591"/>
      <c r="H40" s="592">
        <f t="shared" si="6"/>
        <v>6244203.7963442113</v>
      </c>
      <c r="I40" s="594" t="s">
        <v>410</v>
      </c>
      <c r="J40" s="593" t="s">
        <v>389</v>
      </c>
    </row>
    <row r="41" spans="1:10" ht="23.25">
      <c r="A41" s="591">
        <f>'3.5.Conturi pe sectoare'!B42</f>
        <v>228115.10000000003</v>
      </c>
      <c r="B41" s="591"/>
      <c r="C41" s="591">
        <f>'3.5.Conturi pe sectoare'!D42</f>
        <v>1799426.2000000002</v>
      </c>
      <c r="D41" s="591">
        <f>'3.5.Conturi pe sectoare'!F42</f>
        <v>2560582.3016874027</v>
      </c>
      <c r="E41" s="591"/>
      <c r="F41" s="591">
        <f>'2.1.Conturi consolidate'!B132</f>
        <v>1656080.1946568084</v>
      </c>
      <c r="G41" s="591"/>
      <c r="H41" s="592">
        <f t="shared" si="6"/>
        <v>6244203.7963442113</v>
      </c>
      <c r="I41" s="594" t="s">
        <v>411</v>
      </c>
      <c r="J41" s="593" t="s">
        <v>389</v>
      </c>
    </row>
  </sheetData>
  <mergeCells count="8">
    <mergeCell ref="A1:J1"/>
    <mergeCell ref="F3:H3"/>
    <mergeCell ref="I3:J3"/>
    <mergeCell ref="A4:F4"/>
    <mergeCell ref="G4:G7"/>
    <mergeCell ref="H4:H7"/>
    <mergeCell ref="I4:J7"/>
    <mergeCell ref="A5:F5"/>
  </mergeCells>
  <printOptions horizontalCentered="1"/>
  <pageMargins left="0.51181102362204722" right="0.51181102362204722" top="0.51181102362204722" bottom="0.51181102362204722" header="0.31496062992125984" footer="0.31496062992125984"/>
  <pageSetup paperSize="9" scale="6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000"/>
  </sheetPr>
  <dimension ref="A1:I86"/>
  <sheetViews>
    <sheetView tabSelected="1" view="pageBreakPreview" topLeftCell="A22" zoomScale="90" zoomScaleNormal="100" zoomScaleSheetLayoutView="90" zoomScalePageLayoutView="40" workbookViewId="0">
      <selection activeCell="A5" sqref="A5:I6"/>
    </sheetView>
  </sheetViews>
  <sheetFormatPr defaultRowHeight="15"/>
  <cols>
    <col min="1" max="1" width="16" style="18" customWidth="1"/>
    <col min="2" max="3" width="8.85546875" style="18"/>
    <col min="4" max="4" width="15.28515625" style="18" customWidth="1"/>
    <col min="5" max="5" width="8.85546875" style="18" customWidth="1"/>
    <col min="6" max="6" width="8.85546875" style="18"/>
    <col min="7" max="7" width="14.28515625" style="18" customWidth="1"/>
    <col min="8" max="8" width="9.28515625" style="18" customWidth="1"/>
    <col min="9" max="9" width="11.7109375" style="18" customWidth="1"/>
  </cols>
  <sheetData>
    <row r="1" spans="1:8">
      <c r="A1" s="141"/>
      <c r="B1" s="141"/>
      <c r="C1" s="141"/>
      <c r="D1" s="141"/>
      <c r="E1" s="141"/>
      <c r="F1" s="141"/>
      <c r="G1" s="141"/>
      <c r="H1" s="141"/>
    </row>
    <row r="2" spans="1:8" ht="15" customHeight="1">
      <c r="A2" s="141"/>
      <c r="B2" s="141"/>
      <c r="C2" s="141"/>
      <c r="D2" s="141"/>
      <c r="E2" s="141"/>
      <c r="F2" s="141"/>
      <c r="G2" s="809"/>
      <c r="H2" s="809"/>
    </row>
    <row r="3" spans="1:8" ht="15" customHeight="1">
      <c r="A3" s="141"/>
      <c r="B3" s="141"/>
      <c r="C3" s="141"/>
      <c r="D3" s="141"/>
      <c r="E3" s="141"/>
      <c r="F3" s="141"/>
      <c r="G3" s="809"/>
      <c r="H3" s="809"/>
    </row>
    <row r="4" spans="1:8" ht="15" customHeight="1">
      <c r="A4" s="141"/>
      <c r="B4" s="141"/>
      <c r="C4" s="141"/>
      <c r="D4" s="141"/>
      <c r="E4" s="141"/>
      <c r="F4" s="141"/>
      <c r="G4" s="809"/>
      <c r="H4" s="809"/>
    </row>
    <row r="5" spans="1:8" ht="15" customHeight="1">
      <c r="A5" s="141"/>
      <c r="B5" s="141"/>
      <c r="C5" s="141"/>
      <c r="D5" s="141"/>
      <c r="E5" s="141"/>
      <c r="F5" s="141"/>
      <c r="G5" s="809"/>
      <c r="H5" s="809"/>
    </row>
    <row r="6" spans="1:8" ht="15.75" customHeight="1">
      <c r="A6" s="141"/>
      <c r="B6" s="141"/>
      <c r="C6" s="141"/>
      <c r="D6" s="141"/>
      <c r="E6" s="141"/>
      <c r="F6" s="141"/>
      <c r="G6" s="809"/>
      <c r="H6" s="809"/>
    </row>
    <row r="7" spans="1:8">
      <c r="A7" s="141"/>
      <c r="B7" s="141"/>
      <c r="C7" s="141"/>
      <c r="D7" s="141"/>
      <c r="E7" s="141"/>
      <c r="F7" s="141"/>
      <c r="G7" s="141"/>
      <c r="H7" s="141"/>
    </row>
    <row r="8" spans="1:8">
      <c r="A8" s="141"/>
      <c r="B8" s="141"/>
      <c r="C8" s="141"/>
      <c r="D8" s="141"/>
      <c r="E8" s="141"/>
      <c r="F8" s="141"/>
      <c r="G8" s="141"/>
      <c r="H8" s="141"/>
    </row>
    <row r="9" spans="1:8">
      <c r="A9" s="141"/>
      <c r="B9" s="141"/>
      <c r="C9" s="141"/>
      <c r="D9" s="141"/>
      <c r="E9" s="141"/>
      <c r="F9" s="141"/>
      <c r="G9" s="141"/>
      <c r="H9" s="141"/>
    </row>
    <row r="10" spans="1:8">
      <c r="A10" s="141"/>
      <c r="B10" s="141"/>
      <c r="C10" s="141"/>
      <c r="D10" s="141"/>
      <c r="E10" s="141"/>
      <c r="F10" s="141"/>
      <c r="G10" s="141"/>
      <c r="H10" s="141"/>
    </row>
    <row r="11" spans="1:8">
      <c r="A11" s="141"/>
      <c r="B11" s="141"/>
      <c r="C11" s="141"/>
      <c r="D11" s="141"/>
      <c r="E11" s="141"/>
      <c r="F11" s="141"/>
      <c r="G11" s="141"/>
      <c r="H11" s="141"/>
    </row>
    <row r="12" spans="1:8">
      <c r="A12" s="141"/>
      <c r="B12" s="141"/>
      <c r="C12" s="141"/>
      <c r="D12" s="141"/>
      <c r="E12" s="141"/>
      <c r="F12" s="141"/>
      <c r="G12" s="141"/>
      <c r="H12" s="141"/>
    </row>
    <row r="13" spans="1:8">
      <c r="A13" s="141"/>
      <c r="B13" s="141"/>
      <c r="C13" s="141"/>
      <c r="D13" s="141"/>
      <c r="E13" s="141"/>
      <c r="F13" s="141"/>
      <c r="G13" s="141"/>
      <c r="H13" s="141"/>
    </row>
    <row r="14" spans="1:8" ht="15" customHeight="1">
      <c r="A14" s="808"/>
      <c r="B14" s="808"/>
      <c r="C14" s="808"/>
      <c r="D14" s="808"/>
      <c r="E14" s="808"/>
      <c r="F14" s="808"/>
      <c r="G14" s="808"/>
      <c r="H14" s="141"/>
    </row>
    <row r="15" spans="1:8" ht="15" customHeight="1">
      <c r="A15" s="808"/>
      <c r="B15" s="808"/>
      <c r="C15" s="808"/>
      <c r="D15" s="808"/>
      <c r="E15" s="808"/>
      <c r="F15" s="808"/>
      <c r="G15" s="808"/>
      <c r="H15" s="141"/>
    </row>
    <row r="16" spans="1:8" ht="15" customHeight="1">
      <c r="A16" s="808"/>
      <c r="B16" s="808"/>
      <c r="C16" s="808"/>
      <c r="D16" s="808"/>
      <c r="E16" s="808"/>
      <c r="F16" s="808"/>
      <c r="G16" s="808"/>
      <c r="H16" s="141"/>
    </row>
    <row r="17" spans="1:8" ht="15" customHeight="1">
      <c r="A17" s="808"/>
      <c r="B17" s="808"/>
      <c r="C17" s="808"/>
      <c r="D17" s="808"/>
      <c r="E17" s="808"/>
      <c r="F17" s="808"/>
      <c r="G17" s="808"/>
      <c r="H17" s="141"/>
    </row>
    <row r="18" spans="1:8" ht="15" customHeight="1">
      <c r="A18" s="808"/>
      <c r="B18" s="808"/>
      <c r="C18" s="808"/>
      <c r="D18" s="808"/>
      <c r="E18" s="808"/>
      <c r="F18" s="808"/>
      <c r="G18" s="808"/>
      <c r="H18" s="141"/>
    </row>
    <row r="19" spans="1:8" ht="15" customHeight="1">
      <c r="A19" s="808"/>
      <c r="B19" s="808"/>
      <c r="C19" s="808"/>
      <c r="D19" s="808"/>
      <c r="E19" s="808"/>
      <c r="F19" s="808"/>
      <c r="G19" s="808"/>
      <c r="H19" s="141"/>
    </row>
    <row r="20" spans="1:8">
      <c r="A20" s="141"/>
      <c r="B20" s="141"/>
      <c r="C20" s="141"/>
      <c r="D20" s="141"/>
      <c r="E20" s="141"/>
      <c r="F20" s="141"/>
      <c r="G20" s="141"/>
      <c r="H20" s="141"/>
    </row>
    <row r="21" spans="1:8">
      <c r="A21" s="141"/>
      <c r="B21" s="141"/>
      <c r="C21" s="141"/>
      <c r="D21" s="141"/>
      <c r="E21" s="141"/>
      <c r="F21" s="141"/>
      <c r="G21" s="141"/>
      <c r="H21" s="141"/>
    </row>
    <row r="22" spans="1:8">
      <c r="A22" s="141"/>
      <c r="B22" s="141"/>
      <c r="C22" s="141"/>
      <c r="D22" s="141"/>
      <c r="E22" s="141"/>
      <c r="F22" s="141"/>
      <c r="G22" s="141"/>
      <c r="H22" s="141"/>
    </row>
    <row r="23" spans="1:8">
      <c r="A23" s="141"/>
      <c r="B23" s="141"/>
      <c r="C23" s="141"/>
      <c r="D23" s="141"/>
      <c r="E23" s="141"/>
      <c r="F23" s="141"/>
      <c r="G23" s="141"/>
      <c r="H23" s="141"/>
    </row>
    <row r="24" spans="1:8" ht="14.45" customHeight="1">
      <c r="A24" s="141"/>
      <c r="B24" s="141"/>
      <c r="C24" s="141"/>
      <c r="D24" s="141"/>
      <c r="E24" s="141"/>
      <c r="F24" s="141"/>
      <c r="G24" s="141"/>
      <c r="H24" s="141"/>
    </row>
    <row r="25" spans="1:8" ht="14.45" customHeight="1">
      <c r="A25" s="141"/>
      <c r="B25" s="141"/>
      <c r="C25" s="141"/>
      <c r="D25" s="141"/>
      <c r="E25" s="141"/>
      <c r="F25" s="141"/>
      <c r="G25" s="141"/>
      <c r="H25" s="141"/>
    </row>
    <row r="26" spans="1:8">
      <c r="A26" s="141"/>
      <c r="B26" s="141"/>
      <c r="C26" s="141"/>
      <c r="D26" s="141"/>
      <c r="E26" s="141"/>
      <c r="F26" s="141"/>
      <c r="G26" s="141"/>
      <c r="H26" s="141"/>
    </row>
    <row r="27" spans="1:8">
      <c r="A27" s="141"/>
      <c r="B27" s="141"/>
      <c r="C27" s="141"/>
      <c r="D27" s="141"/>
      <c r="E27" s="141"/>
      <c r="F27" s="141"/>
      <c r="G27" s="141"/>
      <c r="H27" s="141"/>
    </row>
    <row r="28" spans="1:8">
      <c r="A28" s="141"/>
      <c r="B28" s="141"/>
      <c r="C28" s="141"/>
      <c r="D28" s="141"/>
      <c r="E28" s="141"/>
      <c r="F28" s="141"/>
      <c r="G28" s="141"/>
      <c r="H28" s="141"/>
    </row>
    <row r="29" spans="1:8">
      <c r="A29" s="141"/>
      <c r="B29" s="141"/>
      <c r="C29" s="141"/>
      <c r="D29" s="141"/>
      <c r="E29" s="141"/>
      <c r="F29" s="141"/>
      <c r="G29" s="141"/>
      <c r="H29" s="141"/>
    </row>
    <row r="30" spans="1:8" ht="15" customHeight="1">
      <c r="A30" s="141"/>
      <c r="B30" s="810"/>
      <c r="C30" s="810"/>
      <c r="D30" s="810"/>
      <c r="E30" s="810"/>
      <c r="F30" s="810"/>
      <c r="G30" s="810"/>
      <c r="H30" s="810"/>
    </row>
    <row r="31" spans="1:8" ht="15" customHeight="1">
      <c r="A31" s="141"/>
      <c r="B31" s="810"/>
      <c r="C31" s="810"/>
      <c r="D31" s="810"/>
      <c r="E31" s="810"/>
      <c r="F31" s="810"/>
      <c r="G31" s="810"/>
      <c r="H31" s="810"/>
    </row>
    <row r="32" spans="1:8" ht="15" customHeight="1">
      <c r="A32" s="141"/>
      <c r="B32" s="810"/>
      <c r="C32" s="810"/>
      <c r="D32" s="810"/>
      <c r="E32" s="810"/>
      <c r="F32" s="810"/>
      <c r="G32" s="810"/>
      <c r="H32" s="810"/>
    </row>
    <row r="33" spans="1:8" ht="15" customHeight="1">
      <c r="A33" s="141"/>
      <c r="B33" s="810"/>
      <c r="C33" s="810"/>
      <c r="D33" s="810"/>
      <c r="E33" s="810"/>
      <c r="F33" s="810"/>
      <c r="G33" s="810"/>
      <c r="H33" s="810"/>
    </row>
    <row r="34" spans="1:8" ht="15" customHeight="1">
      <c r="A34" s="141"/>
      <c r="B34" s="810"/>
      <c r="C34" s="810"/>
      <c r="D34" s="810"/>
      <c r="E34" s="810"/>
      <c r="F34" s="810"/>
      <c r="G34" s="810"/>
      <c r="H34" s="810"/>
    </row>
    <row r="35" spans="1:8" ht="18" customHeight="1">
      <c r="A35" s="141"/>
      <c r="B35" s="810"/>
      <c r="C35" s="810"/>
      <c r="D35" s="810"/>
      <c r="E35" s="810"/>
      <c r="F35" s="810"/>
      <c r="G35" s="810"/>
      <c r="H35" s="810"/>
    </row>
    <row r="36" spans="1:8">
      <c r="A36" s="141"/>
      <c r="B36" s="141"/>
      <c r="C36" s="141"/>
      <c r="D36" s="141"/>
      <c r="E36" s="141"/>
      <c r="F36" s="141"/>
      <c r="G36" s="141"/>
      <c r="H36" s="141"/>
    </row>
    <row r="37" spans="1:8">
      <c r="A37" s="141"/>
      <c r="B37" s="141"/>
      <c r="C37" s="141"/>
      <c r="D37" s="141"/>
      <c r="E37" s="141"/>
      <c r="F37" s="141"/>
      <c r="G37" s="141"/>
      <c r="H37" s="141"/>
    </row>
    <row r="38" spans="1:8">
      <c r="A38" s="141"/>
      <c r="B38" s="141"/>
      <c r="C38" s="141"/>
      <c r="D38" s="141"/>
      <c r="E38" s="141"/>
      <c r="F38" s="141"/>
      <c r="G38" s="141"/>
      <c r="H38" s="141"/>
    </row>
    <row r="39" spans="1:8">
      <c r="A39" s="141"/>
      <c r="B39" s="141"/>
      <c r="C39" s="141"/>
      <c r="D39" s="141"/>
      <c r="E39" s="141"/>
      <c r="F39" s="141"/>
      <c r="G39" s="141"/>
      <c r="H39" s="141"/>
    </row>
    <row r="40" spans="1:8">
      <c r="A40" s="141"/>
      <c r="B40" s="141"/>
      <c r="C40" s="141"/>
      <c r="D40" s="141"/>
      <c r="E40" s="141"/>
      <c r="F40" s="141"/>
      <c r="G40" s="141"/>
      <c r="H40" s="141"/>
    </row>
    <row r="41" spans="1:8">
      <c r="A41" s="141"/>
      <c r="B41" s="141"/>
      <c r="C41" s="141"/>
      <c r="D41" s="141"/>
      <c r="E41" s="141"/>
      <c r="F41" s="141"/>
      <c r="G41" s="141"/>
      <c r="H41" s="141"/>
    </row>
    <row r="42" spans="1:8">
      <c r="A42" s="141"/>
      <c r="B42" s="141"/>
      <c r="C42" s="141"/>
      <c r="D42" s="141"/>
      <c r="E42" s="141"/>
      <c r="F42" s="141"/>
      <c r="G42" s="141"/>
      <c r="H42" s="141"/>
    </row>
    <row r="43" spans="1:8">
      <c r="A43" s="141"/>
      <c r="B43" s="141"/>
      <c r="C43" s="141"/>
      <c r="D43" s="141"/>
      <c r="E43" s="141"/>
      <c r="F43" s="141"/>
      <c r="G43" s="141"/>
      <c r="H43" s="141"/>
    </row>
    <row r="44" spans="1:8">
      <c r="A44" s="141"/>
      <c r="B44" s="141"/>
      <c r="C44" s="141"/>
      <c r="D44" s="141"/>
      <c r="E44" s="141"/>
      <c r="F44" s="141"/>
      <c r="G44" s="141"/>
      <c r="H44" s="141"/>
    </row>
    <row r="45" spans="1:8">
      <c r="A45" s="141"/>
      <c r="B45" s="141"/>
      <c r="C45" s="141"/>
      <c r="D45" s="141"/>
      <c r="E45" s="141"/>
      <c r="F45" s="141"/>
      <c r="G45" s="141"/>
      <c r="H45" s="141"/>
    </row>
    <row r="46" spans="1:8">
      <c r="A46" s="141"/>
      <c r="B46" s="141"/>
      <c r="C46" s="141"/>
      <c r="D46" s="141"/>
      <c r="E46" s="141"/>
      <c r="F46" s="141"/>
      <c r="G46" s="141"/>
      <c r="H46" s="141"/>
    </row>
    <row r="47" spans="1:8">
      <c r="A47" s="141"/>
      <c r="B47" s="141"/>
      <c r="C47" s="141"/>
      <c r="D47" s="141"/>
      <c r="E47" s="141"/>
      <c r="F47" s="141"/>
      <c r="G47" s="141"/>
      <c r="H47" s="141"/>
    </row>
    <row r="48" spans="1:8">
      <c r="A48" s="141"/>
      <c r="B48" s="141"/>
      <c r="C48" s="141"/>
      <c r="D48" s="141"/>
      <c r="E48" s="141"/>
      <c r="F48" s="141"/>
      <c r="G48" s="141"/>
      <c r="H48" s="141"/>
    </row>
    <row r="51" spans="1:8" ht="18">
      <c r="A51" s="840" t="s">
        <v>656</v>
      </c>
      <c r="B51" s="840"/>
      <c r="C51" s="840"/>
      <c r="D51" s="840"/>
      <c r="E51" s="840"/>
      <c r="F51" s="840"/>
      <c r="G51" s="840"/>
      <c r="H51" s="840"/>
    </row>
    <row r="52" spans="1:8" ht="15.75">
      <c r="A52" s="693"/>
      <c r="B52" s="693"/>
      <c r="C52" s="693"/>
      <c r="D52" s="693"/>
      <c r="E52" s="693"/>
      <c r="F52" s="693"/>
      <c r="G52" s="693"/>
      <c r="H52" s="693"/>
    </row>
    <row r="53" spans="1:8" ht="18.75" customHeight="1">
      <c r="A53" s="839" t="s">
        <v>890</v>
      </c>
      <c r="B53" s="839"/>
      <c r="C53" s="839"/>
      <c r="D53" s="839"/>
      <c r="E53" s="839"/>
      <c r="F53" s="839"/>
      <c r="G53" s="839"/>
      <c r="H53" s="839"/>
    </row>
    <row r="54" spans="1:8" ht="18.75" customHeight="1">
      <c r="A54" s="839"/>
      <c r="B54" s="839"/>
      <c r="C54" s="839"/>
      <c r="D54" s="839"/>
      <c r="E54" s="839"/>
      <c r="F54" s="839"/>
      <c r="G54" s="839"/>
      <c r="H54" s="839"/>
    </row>
    <row r="55" spans="1:8" ht="18.75" customHeight="1">
      <c r="A55" s="839"/>
      <c r="B55" s="839"/>
      <c r="C55" s="839"/>
      <c r="D55" s="839"/>
      <c r="E55" s="839"/>
      <c r="F55" s="839"/>
      <c r="G55" s="839"/>
      <c r="H55" s="839"/>
    </row>
    <row r="56" spans="1:8" ht="18.75" customHeight="1">
      <c r="A56" s="839"/>
      <c r="B56" s="839"/>
      <c r="C56" s="839"/>
      <c r="D56" s="839"/>
      <c r="E56" s="839"/>
      <c r="F56" s="839"/>
      <c r="G56" s="839"/>
      <c r="H56" s="839"/>
    </row>
    <row r="57" spans="1:8" ht="18.75" customHeight="1">
      <c r="A57" s="839"/>
      <c r="B57" s="839"/>
      <c r="C57" s="839"/>
      <c r="D57" s="839"/>
      <c r="E57" s="839"/>
      <c r="F57" s="839"/>
      <c r="G57" s="839"/>
      <c r="H57" s="839"/>
    </row>
    <row r="58" spans="1:8" ht="18.75" customHeight="1">
      <c r="A58" s="839"/>
      <c r="B58" s="839"/>
      <c r="C58" s="839"/>
      <c r="D58" s="839"/>
      <c r="E58" s="839"/>
      <c r="F58" s="839"/>
      <c r="G58" s="839"/>
      <c r="H58" s="839"/>
    </row>
    <row r="59" spans="1:8" ht="18.75" customHeight="1">
      <c r="A59" s="839"/>
      <c r="B59" s="839"/>
      <c r="C59" s="839"/>
      <c r="D59" s="839"/>
      <c r="E59" s="839"/>
      <c r="F59" s="839"/>
      <c r="G59" s="839"/>
      <c r="H59" s="839"/>
    </row>
    <row r="60" spans="1:8" ht="18.75" customHeight="1">
      <c r="A60" s="839"/>
      <c r="B60" s="839"/>
      <c r="C60" s="839"/>
      <c r="D60" s="839"/>
      <c r="E60" s="839"/>
      <c r="F60" s="839"/>
      <c r="G60" s="839"/>
      <c r="H60" s="839"/>
    </row>
    <row r="61" spans="1:8" ht="18.75" customHeight="1">
      <c r="A61" s="839"/>
      <c r="B61" s="839"/>
      <c r="C61" s="839"/>
      <c r="D61" s="839"/>
      <c r="E61" s="839"/>
      <c r="F61" s="839"/>
      <c r="G61" s="839"/>
      <c r="H61" s="839"/>
    </row>
    <row r="62" spans="1:8" ht="36.75" customHeight="1">
      <c r="A62" s="839"/>
      <c r="B62" s="839"/>
      <c r="C62" s="839"/>
      <c r="D62" s="839"/>
      <c r="E62" s="839"/>
      <c r="F62" s="839"/>
      <c r="G62" s="839"/>
      <c r="H62" s="839"/>
    </row>
    <row r="63" spans="1:8">
      <c r="A63" s="698"/>
      <c r="B63" s="698"/>
      <c r="C63" s="698"/>
      <c r="D63" s="698"/>
      <c r="E63" s="698"/>
      <c r="F63" s="698"/>
      <c r="G63" s="698"/>
      <c r="H63" s="698"/>
    </row>
    <row r="64" spans="1:8" ht="18.75">
      <c r="A64" s="841" t="s">
        <v>657</v>
      </c>
      <c r="B64" s="841"/>
      <c r="C64" s="841"/>
      <c r="D64" s="841"/>
      <c r="E64" s="841"/>
      <c r="F64" s="841"/>
      <c r="G64" s="841"/>
      <c r="H64" s="841"/>
    </row>
    <row r="65" spans="1:8">
      <c r="A65" s="699"/>
      <c r="B65" s="699"/>
      <c r="C65" s="699"/>
      <c r="D65" s="699"/>
      <c r="E65" s="699"/>
      <c r="F65" s="699"/>
      <c r="G65" s="699"/>
      <c r="H65" s="699"/>
    </row>
    <row r="66" spans="1:8" ht="18.75" customHeight="1">
      <c r="A66" s="838" t="s">
        <v>891</v>
      </c>
      <c r="B66" s="838"/>
      <c r="C66" s="838"/>
      <c r="D66" s="838"/>
      <c r="E66" s="838"/>
      <c r="F66" s="838"/>
      <c r="G66" s="838"/>
      <c r="H66" s="838"/>
    </row>
    <row r="67" spans="1:8">
      <c r="A67" s="838"/>
      <c r="B67" s="838"/>
      <c r="C67" s="838"/>
      <c r="D67" s="838"/>
      <c r="E67" s="838"/>
      <c r="F67" s="838"/>
      <c r="G67" s="838"/>
      <c r="H67" s="838"/>
    </row>
    <row r="68" spans="1:8">
      <c r="A68" s="838"/>
      <c r="B68" s="838"/>
      <c r="C68" s="838"/>
      <c r="D68" s="838"/>
      <c r="E68" s="838"/>
      <c r="F68" s="838"/>
      <c r="G68" s="838"/>
      <c r="H68" s="838"/>
    </row>
    <row r="69" spans="1:8">
      <c r="A69" s="838"/>
      <c r="B69" s="838"/>
      <c r="C69" s="838"/>
      <c r="D69" s="838"/>
      <c r="E69" s="838"/>
      <c r="F69" s="838"/>
      <c r="G69" s="838"/>
      <c r="H69" s="838"/>
    </row>
    <row r="70" spans="1:8">
      <c r="A70" s="838"/>
      <c r="B70" s="838"/>
      <c r="C70" s="838"/>
      <c r="D70" s="838"/>
      <c r="E70" s="838"/>
      <c r="F70" s="838"/>
      <c r="G70" s="838"/>
      <c r="H70" s="838"/>
    </row>
    <row r="71" spans="1:8">
      <c r="A71" s="838"/>
      <c r="B71" s="838"/>
      <c r="C71" s="838"/>
      <c r="D71" s="838"/>
      <c r="E71" s="838"/>
      <c r="F71" s="838"/>
      <c r="G71" s="838"/>
      <c r="H71" s="838"/>
    </row>
    <row r="72" spans="1:8">
      <c r="A72" s="838"/>
      <c r="B72" s="838"/>
      <c r="C72" s="838"/>
      <c r="D72" s="838"/>
      <c r="E72" s="838"/>
      <c r="F72" s="838"/>
      <c r="G72" s="838"/>
      <c r="H72" s="838"/>
    </row>
    <row r="73" spans="1:8">
      <c r="A73" s="838"/>
      <c r="B73" s="838"/>
      <c r="C73" s="838"/>
      <c r="D73" s="838"/>
      <c r="E73" s="838"/>
      <c r="F73" s="838"/>
      <c r="G73" s="838"/>
      <c r="H73" s="838"/>
    </row>
    <row r="74" spans="1:8">
      <c r="A74" s="838"/>
      <c r="B74" s="838"/>
      <c r="C74" s="838"/>
      <c r="D74" s="838"/>
      <c r="E74" s="838"/>
      <c r="F74" s="838"/>
      <c r="G74" s="838"/>
      <c r="H74" s="838"/>
    </row>
    <row r="75" spans="1:8">
      <c r="A75" s="838"/>
      <c r="B75" s="838"/>
      <c r="C75" s="838"/>
      <c r="D75" s="838"/>
      <c r="E75" s="838"/>
      <c r="F75" s="838"/>
      <c r="G75" s="838"/>
      <c r="H75" s="838"/>
    </row>
    <row r="76" spans="1:8">
      <c r="A76" s="838"/>
      <c r="B76" s="838"/>
      <c r="C76" s="838"/>
      <c r="D76" s="838"/>
      <c r="E76" s="838"/>
      <c r="F76" s="838"/>
      <c r="G76" s="838"/>
      <c r="H76" s="838"/>
    </row>
    <row r="77" spans="1:8">
      <c r="A77" s="838"/>
      <c r="B77" s="838"/>
      <c r="C77" s="838"/>
      <c r="D77" s="838"/>
      <c r="E77" s="838"/>
      <c r="F77" s="838"/>
      <c r="G77" s="838"/>
      <c r="H77" s="838"/>
    </row>
    <row r="78" spans="1:8">
      <c r="A78" s="838"/>
      <c r="B78" s="838"/>
      <c r="C78" s="838"/>
      <c r="D78" s="838"/>
      <c r="E78" s="838"/>
      <c r="F78" s="838"/>
      <c r="G78" s="838"/>
      <c r="H78" s="838"/>
    </row>
    <row r="79" spans="1:8">
      <c r="A79" s="838"/>
      <c r="B79" s="838"/>
      <c r="C79" s="838"/>
      <c r="D79" s="838"/>
      <c r="E79" s="838"/>
      <c r="F79" s="838"/>
      <c r="G79" s="838"/>
      <c r="H79" s="838"/>
    </row>
    <row r="80" spans="1:8">
      <c r="A80" s="838"/>
      <c r="B80" s="838"/>
      <c r="C80" s="838"/>
      <c r="D80" s="838"/>
      <c r="E80" s="838"/>
      <c r="F80" s="838"/>
      <c r="G80" s="838"/>
      <c r="H80" s="838"/>
    </row>
    <row r="81" spans="1:8">
      <c r="A81" s="838"/>
      <c r="B81" s="838"/>
      <c r="C81" s="838"/>
      <c r="D81" s="838"/>
      <c r="E81" s="838"/>
      <c r="F81" s="838"/>
      <c r="G81" s="838"/>
      <c r="H81" s="838"/>
    </row>
    <row r="82" spans="1:8">
      <c r="A82" s="838"/>
      <c r="B82" s="838"/>
      <c r="C82" s="838"/>
      <c r="D82" s="838"/>
      <c r="E82" s="838"/>
      <c r="F82" s="838"/>
      <c r="G82" s="838"/>
      <c r="H82" s="838"/>
    </row>
    <row r="83" spans="1:8">
      <c r="A83" s="838"/>
      <c r="B83" s="838"/>
      <c r="C83" s="838"/>
      <c r="D83" s="838"/>
      <c r="E83" s="838"/>
      <c r="F83" s="838"/>
      <c r="G83" s="838"/>
      <c r="H83" s="838"/>
    </row>
    <row r="84" spans="1:8">
      <c r="A84" s="838"/>
      <c r="B84" s="838"/>
      <c r="C84" s="838"/>
      <c r="D84" s="838"/>
      <c r="E84" s="838"/>
      <c r="F84" s="838"/>
      <c r="G84" s="838"/>
      <c r="H84" s="838"/>
    </row>
    <row r="85" spans="1:8">
      <c r="A85" s="838"/>
      <c r="B85" s="838"/>
      <c r="C85" s="838"/>
      <c r="D85" s="838"/>
      <c r="E85" s="838"/>
      <c r="F85" s="838"/>
      <c r="G85" s="838"/>
      <c r="H85" s="838"/>
    </row>
    <row r="86" spans="1:8">
      <c r="A86" s="838"/>
      <c r="B86" s="838"/>
      <c r="C86" s="838"/>
      <c r="D86" s="838"/>
      <c r="E86" s="838"/>
      <c r="F86" s="838"/>
      <c r="G86" s="838"/>
      <c r="H86" s="838"/>
    </row>
  </sheetData>
  <mergeCells count="7">
    <mergeCell ref="A66:H86"/>
    <mergeCell ref="G2:H6"/>
    <mergeCell ref="A14:G19"/>
    <mergeCell ref="B30:H35"/>
    <mergeCell ref="A53:H62"/>
    <mergeCell ref="A51:H51"/>
    <mergeCell ref="A64:H64"/>
  </mergeCells>
  <printOptions horizontalCentered="1"/>
  <pageMargins left="0.51181102362204722" right="0.51181102362204722" top="0.51181102362204722" bottom="0.51181102362204722" header="0.31496062992125984" footer="0.31496062992125984"/>
  <pageSetup paperSize="9" fitToHeight="0" orientation="portrait" r:id="rId1"/>
  <rowBreaks count="1" manualBreakCount="1">
    <brk id="49"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FFC000"/>
  </sheetPr>
  <dimension ref="A1:M21"/>
  <sheetViews>
    <sheetView tabSelected="1" view="pageBreakPreview" zoomScale="115" zoomScaleNormal="100" zoomScaleSheetLayoutView="115" workbookViewId="0">
      <selection activeCell="A5" sqref="A5:I6"/>
    </sheetView>
  </sheetViews>
  <sheetFormatPr defaultRowHeight="15"/>
  <cols>
    <col min="1" max="1" width="15.85546875" customWidth="1"/>
    <col min="2" max="2" width="14.42578125" customWidth="1"/>
    <col min="3" max="3" width="13.85546875" customWidth="1"/>
    <col min="4" max="4" width="15" customWidth="1"/>
    <col min="5" max="5" width="17" customWidth="1"/>
    <col min="6" max="6" width="14.85546875" style="163" customWidth="1"/>
    <col min="7" max="7" width="0.140625" customWidth="1"/>
    <col min="8" max="8" width="5.85546875" bestFit="1" customWidth="1"/>
  </cols>
  <sheetData>
    <row r="1" spans="1:13" ht="16.5" customHeight="1">
      <c r="A1" s="843" t="s">
        <v>578</v>
      </c>
      <c r="B1" s="843"/>
      <c r="C1" s="843"/>
      <c r="D1" s="843"/>
      <c r="E1" s="843"/>
      <c r="F1" s="843"/>
      <c r="G1" s="521"/>
      <c r="H1" s="521"/>
    </row>
    <row r="2" spans="1:13" ht="13.5" customHeight="1">
      <c r="A2" s="756" t="s">
        <v>746</v>
      </c>
      <c r="B2" s="756"/>
      <c r="C2" s="756"/>
      <c r="D2" s="756"/>
      <c r="E2" s="756"/>
      <c r="F2" s="756"/>
      <c r="G2" s="522"/>
      <c r="H2" s="522"/>
    </row>
    <row r="3" spans="1:13" ht="20.45" customHeight="1">
      <c r="A3" s="781">
        <v>2020</v>
      </c>
      <c r="B3" s="781"/>
      <c r="C3" s="781"/>
      <c r="D3" s="781"/>
      <c r="E3" s="781"/>
      <c r="F3" s="781"/>
      <c r="G3" s="522"/>
      <c r="H3" s="522"/>
    </row>
    <row r="4" spans="1:13" ht="15" customHeight="1">
      <c r="A4" s="283"/>
      <c r="B4" s="319"/>
      <c r="C4" s="319"/>
      <c r="D4" s="319"/>
      <c r="E4" s="319"/>
      <c r="F4" s="526"/>
      <c r="G4" s="523"/>
      <c r="H4" s="523"/>
    </row>
    <row r="5" spans="1:13" s="17" customFormat="1" ht="112.5">
      <c r="A5" s="531" t="s">
        <v>703</v>
      </c>
      <c r="B5" s="531" t="s">
        <v>695</v>
      </c>
      <c r="C5" s="689" t="s">
        <v>694</v>
      </c>
      <c r="D5" s="690" t="s">
        <v>696</v>
      </c>
      <c r="E5" s="691" t="s">
        <v>697</v>
      </c>
      <c r="F5" s="532" t="s">
        <v>704</v>
      </c>
    </row>
    <row r="6" spans="1:13">
      <c r="A6" s="519" t="s">
        <v>459</v>
      </c>
      <c r="B6" s="527">
        <v>29985701.942477908</v>
      </c>
      <c r="C6" s="527">
        <v>39984.774461652196</v>
      </c>
      <c r="D6" s="528">
        <v>91.165258190742378</v>
      </c>
      <c r="E6" s="528">
        <v>93.001259639487827</v>
      </c>
      <c r="F6" s="533" t="s">
        <v>460</v>
      </c>
      <c r="I6" s="4"/>
      <c r="J6" s="4"/>
      <c r="K6" s="4"/>
      <c r="L6" s="4"/>
      <c r="M6" s="4"/>
    </row>
    <row r="7" spans="1:13">
      <c r="A7" s="519" t="s">
        <v>461</v>
      </c>
      <c r="B7" s="527">
        <v>119920019.27218466</v>
      </c>
      <c r="C7" s="527">
        <v>180118.23527442742</v>
      </c>
      <c r="D7" s="528">
        <v>92.773059367118194</v>
      </c>
      <c r="E7" s="528">
        <v>91.894217570699794</v>
      </c>
      <c r="F7" s="534" t="s">
        <v>518</v>
      </c>
      <c r="I7" s="4"/>
      <c r="J7" s="4"/>
      <c r="K7" s="4"/>
      <c r="L7" s="4"/>
      <c r="M7" s="4"/>
    </row>
    <row r="8" spans="1:13">
      <c r="A8" s="519" t="s">
        <v>462</v>
      </c>
      <c r="B8" s="527">
        <v>31537745.743265517</v>
      </c>
      <c r="C8" s="527">
        <v>42958.352677686511</v>
      </c>
      <c r="D8" s="528">
        <v>89.588177570677956</v>
      </c>
      <c r="E8" s="528">
        <v>91.106478544916598</v>
      </c>
      <c r="F8" s="533" t="s">
        <v>463</v>
      </c>
      <c r="I8" s="4"/>
      <c r="J8" s="4"/>
      <c r="K8" s="4"/>
      <c r="L8" s="4"/>
      <c r="M8" s="4"/>
    </row>
    <row r="9" spans="1:13">
      <c r="A9" s="519" t="s">
        <v>464</v>
      </c>
      <c r="B9" s="527">
        <v>13700785.051161628</v>
      </c>
      <c r="C9" s="527">
        <v>37760.373313383847</v>
      </c>
      <c r="D9" s="528">
        <v>89.421944867796228</v>
      </c>
      <c r="E9" s="528">
        <v>91.336148971006168</v>
      </c>
      <c r="F9" s="533" t="s">
        <v>465</v>
      </c>
      <c r="I9" s="4"/>
      <c r="J9" s="4"/>
      <c r="K9" s="4"/>
      <c r="L9" s="4"/>
      <c r="M9" s="4"/>
    </row>
    <row r="10" spans="1:13">
      <c r="A10" s="519" t="s">
        <v>519</v>
      </c>
      <c r="B10" s="527">
        <v>4589431.8691784143</v>
      </c>
      <c r="C10" s="527">
        <v>37484.333604319108</v>
      </c>
      <c r="D10" s="528">
        <v>89.377921629918106</v>
      </c>
      <c r="E10" s="528">
        <v>89.442891369415165</v>
      </c>
      <c r="F10" s="534" t="s">
        <v>468</v>
      </c>
      <c r="I10" s="4"/>
      <c r="J10" s="4"/>
      <c r="K10" s="4"/>
      <c r="L10" s="4"/>
      <c r="M10" s="4"/>
    </row>
    <row r="11" spans="1:13">
      <c r="A11" s="520" t="s">
        <v>466</v>
      </c>
      <c r="B11" s="448">
        <f>'1.1.Tabel indicatori'!I5</f>
        <v>199733683.67888236</v>
      </c>
      <c r="C11" s="448">
        <f>'1.1.Tabel indicatori'!I13</f>
        <v>75796.519899777413</v>
      </c>
      <c r="D11" s="449">
        <f>'1.1.Tabel indicatori'!I10</f>
        <v>91.724021697296791</v>
      </c>
      <c r="E11" s="449">
        <f>'1.1.Tabel indicatori'!I18</f>
        <v>92.736730249535654</v>
      </c>
      <c r="F11" s="535" t="s">
        <v>467</v>
      </c>
      <c r="I11" s="4"/>
      <c r="J11" s="4"/>
      <c r="K11" s="4"/>
      <c r="L11" s="4"/>
      <c r="M11" s="4"/>
    </row>
    <row r="12" spans="1:13" ht="13.5" customHeight="1">
      <c r="B12" s="524"/>
      <c r="D12" s="525"/>
    </row>
    <row r="13" spans="1:13" ht="13.5" customHeight="1">
      <c r="B13" s="524"/>
      <c r="D13" s="525"/>
    </row>
    <row r="14" spans="1:13" ht="13.5" customHeight="1">
      <c r="B14" s="524"/>
      <c r="D14" s="525"/>
    </row>
    <row r="15" spans="1:13">
      <c r="A15" s="843" t="s">
        <v>747</v>
      </c>
      <c r="B15" s="843"/>
      <c r="C15" s="843"/>
      <c r="D15" s="843"/>
      <c r="E15" s="843"/>
      <c r="F15" s="843"/>
    </row>
    <row r="16" spans="1:13">
      <c r="A16" s="844" t="s">
        <v>748</v>
      </c>
      <c r="B16" s="844"/>
      <c r="C16" s="844"/>
      <c r="D16" s="844"/>
      <c r="E16" s="844"/>
      <c r="F16" s="844"/>
    </row>
    <row r="17" spans="1:8" ht="22.5" customHeight="1">
      <c r="A17" s="842">
        <v>2020</v>
      </c>
      <c r="B17" s="842"/>
      <c r="C17" s="842"/>
      <c r="D17" s="842"/>
      <c r="E17" s="842"/>
      <c r="F17" s="842"/>
    </row>
    <row r="18" spans="1:8" ht="27">
      <c r="F18" s="529"/>
      <c r="G18" s="521"/>
      <c r="H18" s="521"/>
    </row>
    <row r="19" spans="1:8" ht="27">
      <c r="F19" s="529"/>
      <c r="G19" s="521"/>
      <c r="H19" s="521"/>
    </row>
    <row r="20" spans="1:8" ht="27">
      <c r="C20" s="521"/>
      <c r="D20" s="521"/>
      <c r="E20" s="521"/>
      <c r="F20" s="529"/>
      <c r="G20" s="521"/>
      <c r="H20" s="521"/>
    </row>
    <row r="21" spans="1:8" ht="25.5">
      <c r="C21" s="522"/>
      <c r="D21" s="522"/>
      <c r="E21" s="522"/>
      <c r="F21" s="530"/>
      <c r="G21" s="522"/>
      <c r="H21" s="522"/>
    </row>
  </sheetData>
  <mergeCells count="6">
    <mergeCell ref="A17:F17"/>
    <mergeCell ref="A1:F1"/>
    <mergeCell ref="A15:F15"/>
    <mergeCell ref="A16:F16"/>
    <mergeCell ref="A2:F2"/>
    <mergeCell ref="A3:F3"/>
  </mergeCells>
  <printOptions horizontalCentered="1"/>
  <pageMargins left="0.51181102362204722" right="0.51181102362204722" top="0.51181102362204722" bottom="0.51181102362204722"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C000"/>
  </sheetPr>
  <dimension ref="A1:J31"/>
  <sheetViews>
    <sheetView tabSelected="1" view="pageBreakPreview" zoomScaleNormal="60" zoomScaleSheetLayoutView="100" workbookViewId="0">
      <selection activeCell="A5" sqref="A5:I6"/>
    </sheetView>
  </sheetViews>
  <sheetFormatPr defaultRowHeight="15.75"/>
  <cols>
    <col min="1" max="1" width="3.140625" style="30" customWidth="1"/>
    <col min="2" max="2" width="22.5703125" style="41" customWidth="1"/>
    <col min="3" max="3" width="8.7109375" style="18" customWidth="1"/>
    <col min="4" max="4" width="11.42578125" style="18" customWidth="1"/>
    <col min="5" max="5" width="8.7109375" style="18" bestFit="1" customWidth="1"/>
    <col min="6" max="6" width="8.7109375" style="18" customWidth="1"/>
    <col min="7" max="7" width="8.85546875" style="18" customWidth="1"/>
    <col min="8" max="8" width="9.5703125" style="18" customWidth="1"/>
    <col min="9" max="9" width="24.5703125" style="159" bestFit="1" customWidth="1"/>
    <col min="11" max="11" width="9.7109375" bestFit="1" customWidth="1"/>
  </cols>
  <sheetData>
    <row r="1" spans="1:10" s="25" customFormat="1" ht="18.75" customHeight="1">
      <c r="A1" s="781" t="s">
        <v>851</v>
      </c>
      <c r="B1" s="781"/>
      <c r="C1" s="781"/>
      <c r="D1" s="781"/>
      <c r="E1" s="781"/>
      <c r="F1" s="781"/>
      <c r="G1" s="781"/>
      <c r="H1" s="781"/>
      <c r="I1" s="781"/>
      <c r="J1" s="42"/>
    </row>
    <row r="2" spans="1:10" s="25" customFormat="1" ht="16.5" customHeight="1">
      <c r="A2" s="756" t="s">
        <v>852</v>
      </c>
      <c r="B2" s="756"/>
      <c r="C2" s="756"/>
      <c r="D2" s="756"/>
      <c r="E2" s="756"/>
      <c r="F2" s="756"/>
      <c r="G2" s="756"/>
      <c r="H2" s="756"/>
      <c r="I2" s="756"/>
      <c r="J2" s="42"/>
    </row>
    <row r="3" spans="1:10" ht="18.75" customHeight="1">
      <c r="A3" s="781">
        <v>2020</v>
      </c>
      <c r="B3" s="781"/>
      <c r="C3" s="781"/>
      <c r="D3" s="781"/>
      <c r="E3" s="781"/>
      <c r="F3" s="781"/>
      <c r="G3" s="781"/>
      <c r="H3" s="781"/>
      <c r="I3" s="781"/>
    </row>
    <row r="4" spans="1:10" ht="20.25" customHeight="1">
      <c r="A4" s="845" t="s">
        <v>563</v>
      </c>
      <c r="B4" s="845"/>
      <c r="C4" s="283"/>
      <c r="D4" s="283"/>
      <c r="E4" s="283"/>
      <c r="F4" s="283"/>
      <c r="G4" s="283"/>
      <c r="H4" s="283"/>
      <c r="I4" s="320" t="s">
        <v>564</v>
      </c>
    </row>
    <row r="5" spans="1:10" s="31" customFormat="1" ht="50.25" customHeight="1">
      <c r="A5" s="846" t="s">
        <v>364</v>
      </c>
      <c r="B5" s="847"/>
      <c r="C5" s="687" t="s">
        <v>800</v>
      </c>
      <c r="D5" s="687" t="s">
        <v>801</v>
      </c>
      <c r="E5" s="687" t="s">
        <v>802</v>
      </c>
      <c r="F5" s="687" t="s">
        <v>803</v>
      </c>
      <c r="G5" s="687" t="s">
        <v>804</v>
      </c>
      <c r="H5" s="687" t="s">
        <v>805</v>
      </c>
      <c r="I5" s="293" t="s">
        <v>365</v>
      </c>
    </row>
    <row r="6" spans="1:10" s="25" customFormat="1" ht="15">
      <c r="A6" s="848" t="s">
        <v>366</v>
      </c>
      <c r="B6" s="848"/>
      <c r="C6" s="321"/>
      <c r="D6" s="322"/>
      <c r="E6" s="322"/>
      <c r="F6" s="322"/>
      <c r="G6" s="322"/>
      <c r="H6" s="323"/>
      <c r="I6" s="324" t="s">
        <v>367</v>
      </c>
    </row>
    <row r="7" spans="1:10" ht="23.25">
      <c r="A7" s="319" t="s">
        <v>251</v>
      </c>
      <c r="B7" s="379" t="s">
        <v>252</v>
      </c>
      <c r="C7" s="380">
        <v>6121694.4587375978</v>
      </c>
      <c r="D7" s="381">
        <v>275633.95032724366</v>
      </c>
      <c r="E7" s="381">
        <v>7863376.0755275227</v>
      </c>
      <c r="F7" s="381">
        <v>3633961.4050891954</v>
      </c>
      <c r="G7" s="381">
        <v>813772.70875870518</v>
      </c>
      <c r="H7" s="382">
        <f>SUM(C7:G7)</f>
        <v>18708438.598440263</v>
      </c>
      <c r="I7" s="327" t="s">
        <v>290</v>
      </c>
    </row>
    <row r="8" spans="1:10" ht="15">
      <c r="A8" s="319" t="s">
        <v>253</v>
      </c>
      <c r="B8" s="383" t="s">
        <v>254</v>
      </c>
      <c r="C8" s="380">
        <v>337239.69436903542</v>
      </c>
      <c r="D8" s="381">
        <v>197054.51240462234</v>
      </c>
      <c r="E8" s="381">
        <v>215386.03430940886</v>
      </c>
      <c r="F8" s="381">
        <v>57011.910099147186</v>
      </c>
      <c r="G8" s="381">
        <v>4973.3788954770935</v>
      </c>
      <c r="H8" s="382">
        <f t="shared" ref="H8:H28" si="0">SUM(C8:G8)</f>
        <v>811665.53007769096</v>
      </c>
      <c r="I8" s="327" t="s">
        <v>291</v>
      </c>
    </row>
    <row r="9" spans="1:10" ht="23.25">
      <c r="A9" s="319" t="s">
        <v>255</v>
      </c>
      <c r="B9" s="383" t="s">
        <v>256</v>
      </c>
      <c r="C9" s="380">
        <v>4527631.5858247383</v>
      </c>
      <c r="D9" s="381">
        <v>9930080.1742435042</v>
      </c>
      <c r="E9" s="381">
        <v>4118807.955941163</v>
      </c>
      <c r="F9" s="381">
        <v>925723.42379577586</v>
      </c>
      <c r="G9" s="381">
        <v>684169.76118274766</v>
      </c>
      <c r="H9" s="382">
        <f t="shared" si="0"/>
        <v>20186412.900987927</v>
      </c>
      <c r="I9" s="327" t="s">
        <v>292</v>
      </c>
    </row>
    <row r="10" spans="1:10" ht="45.75">
      <c r="A10" s="319" t="s">
        <v>257</v>
      </c>
      <c r="B10" s="383" t="s">
        <v>368</v>
      </c>
      <c r="C10" s="380">
        <v>287699.72728958161</v>
      </c>
      <c r="D10" s="381">
        <v>2389307.671565094</v>
      </c>
      <c r="E10" s="381">
        <v>994779.42619152879</v>
      </c>
      <c r="F10" s="381">
        <v>241106.86330618401</v>
      </c>
      <c r="G10" s="381">
        <v>94081.984699626264</v>
      </c>
      <c r="H10" s="382">
        <f t="shared" si="0"/>
        <v>4006975.6730520148</v>
      </c>
      <c r="I10" s="327" t="s">
        <v>293</v>
      </c>
    </row>
    <row r="11" spans="1:10" ht="34.5">
      <c r="A11" s="319" t="s">
        <v>259</v>
      </c>
      <c r="B11" s="383" t="s">
        <v>260</v>
      </c>
      <c r="C11" s="380">
        <v>171778.2506825614</v>
      </c>
      <c r="D11" s="381">
        <v>675262.06761323742</v>
      </c>
      <c r="E11" s="381">
        <v>242901.25757735991</v>
      </c>
      <c r="F11" s="381">
        <v>94749.462287006274</v>
      </c>
      <c r="G11" s="381">
        <v>50927.647505319816</v>
      </c>
      <c r="H11" s="382">
        <f t="shared" si="0"/>
        <v>1235618.685665485</v>
      </c>
      <c r="I11" s="327" t="s">
        <v>294</v>
      </c>
    </row>
    <row r="12" spans="1:10" ht="15">
      <c r="A12" s="319" t="s">
        <v>261</v>
      </c>
      <c r="B12" s="383" t="s">
        <v>262</v>
      </c>
      <c r="C12" s="380">
        <v>2566550.6577776195</v>
      </c>
      <c r="D12" s="381">
        <v>15013060.354310863</v>
      </c>
      <c r="E12" s="381">
        <v>1338395.8807050285</v>
      </c>
      <c r="F12" s="381">
        <v>690338.20648116514</v>
      </c>
      <c r="G12" s="381">
        <v>358415.46647317719</v>
      </c>
      <c r="H12" s="382">
        <f t="shared" si="0"/>
        <v>19966760.565747853</v>
      </c>
      <c r="I12" s="327" t="s">
        <v>295</v>
      </c>
    </row>
    <row r="13" spans="1:10" ht="57">
      <c r="A13" s="319" t="s">
        <v>263</v>
      </c>
      <c r="B13" s="383" t="s">
        <v>264</v>
      </c>
      <c r="C13" s="380">
        <v>2950206.5302674714</v>
      </c>
      <c r="D13" s="381">
        <v>23825234.923147835</v>
      </c>
      <c r="E13" s="381">
        <v>2006092.6713143615</v>
      </c>
      <c r="F13" s="381">
        <v>913880.09939925419</v>
      </c>
      <c r="G13" s="381">
        <v>369413.2203691199</v>
      </c>
      <c r="H13" s="382">
        <f t="shared" si="0"/>
        <v>30064827.44449804</v>
      </c>
      <c r="I13" s="327" t="s">
        <v>296</v>
      </c>
    </row>
    <row r="14" spans="1:10" ht="15">
      <c r="A14" s="319" t="s">
        <v>265</v>
      </c>
      <c r="B14" s="383" t="s">
        <v>266</v>
      </c>
      <c r="C14" s="380">
        <v>686992.25390665629</v>
      </c>
      <c r="D14" s="381">
        <v>4915076.779501861</v>
      </c>
      <c r="E14" s="381">
        <v>963478.81723902631</v>
      </c>
      <c r="F14" s="381">
        <v>334081.64500618662</v>
      </c>
      <c r="G14" s="381">
        <v>85069.096444370298</v>
      </c>
      <c r="H14" s="382">
        <f t="shared" si="0"/>
        <v>6984698.5920981001</v>
      </c>
      <c r="I14" s="327" t="s">
        <v>297</v>
      </c>
    </row>
    <row r="15" spans="1:10" ht="34.5">
      <c r="A15" s="319" t="s">
        <v>267</v>
      </c>
      <c r="B15" s="383" t="s">
        <v>268</v>
      </c>
      <c r="C15" s="380">
        <v>87050.650824799231</v>
      </c>
      <c r="D15" s="381">
        <v>1124664.467188874</v>
      </c>
      <c r="E15" s="381">
        <v>68959.871643435312</v>
      </c>
      <c r="F15" s="381">
        <v>36715.358159651849</v>
      </c>
      <c r="G15" s="381">
        <v>18337.487787905524</v>
      </c>
      <c r="H15" s="382">
        <f t="shared" si="0"/>
        <v>1335727.8356046658</v>
      </c>
      <c r="I15" s="327" t="s">
        <v>513</v>
      </c>
    </row>
    <row r="16" spans="1:10" ht="23.25">
      <c r="A16" s="319" t="s">
        <v>269</v>
      </c>
      <c r="B16" s="383" t="s">
        <v>270</v>
      </c>
      <c r="C16" s="380">
        <v>215368.80515295418</v>
      </c>
      <c r="D16" s="381">
        <v>9275380.8341842238</v>
      </c>
      <c r="E16" s="381">
        <v>64253.144038332044</v>
      </c>
      <c r="F16" s="381">
        <v>137952.39041065192</v>
      </c>
      <c r="G16" s="381">
        <v>57825.184006584903</v>
      </c>
      <c r="H16" s="382">
        <f t="shared" si="0"/>
        <v>9750780.3577927481</v>
      </c>
      <c r="I16" s="327" t="s">
        <v>298</v>
      </c>
    </row>
    <row r="17" spans="1:9" ht="23.25">
      <c r="A17" s="319" t="s">
        <v>271</v>
      </c>
      <c r="B17" s="383" t="s">
        <v>272</v>
      </c>
      <c r="C17" s="380">
        <v>347579.28081255453</v>
      </c>
      <c r="D17" s="381">
        <v>4947024.498451801</v>
      </c>
      <c r="E17" s="381">
        <v>510667.58933390857</v>
      </c>
      <c r="F17" s="381">
        <v>196051.89103796135</v>
      </c>
      <c r="G17" s="381">
        <v>101233.67236694122</v>
      </c>
      <c r="H17" s="382">
        <f t="shared" si="0"/>
        <v>6102556.9320031665</v>
      </c>
      <c r="I17" s="327" t="s">
        <v>299</v>
      </c>
    </row>
    <row r="18" spans="1:9" ht="23.25">
      <c r="A18" s="319" t="s">
        <v>273</v>
      </c>
      <c r="B18" s="383" t="s">
        <v>274</v>
      </c>
      <c r="C18" s="380">
        <v>2186094.2799038026</v>
      </c>
      <c r="D18" s="381">
        <v>8468007.5847270954</v>
      </c>
      <c r="E18" s="381">
        <v>3515968.8634714461</v>
      </c>
      <c r="F18" s="381">
        <v>1698416.7099418459</v>
      </c>
      <c r="G18" s="381">
        <v>506461.76105068275</v>
      </c>
      <c r="H18" s="382">
        <f t="shared" si="0"/>
        <v>16374949.199094873</v>
      </c>
      <c r="I18" s="327" t="s">
        <v>300</v>
      </c>
    </row>
    <row r="19" spans="1:9" ht="23.25">
      <c r="A19" s="319" t="s">
        <v>275</v>
      </c>
      <c r="B19" s="383" t="s">
        <v>276</v>
      </c>
      <c r="C19" s="380">
        <v>240226.94101381575</v>
      </c>
      <c r="D19" s="381">
        <v>3694786.0166703868</v>
      </c>
      <c r="E19" s="381">
        <v>142814.48174703715</v>
      </c>
      <c r="F19" s="381">
        <v>25674.876443503948</v>
      </c>
      <c r="G19" s="381">
        <v>18301.791017383439</v>
      </c>
      <c r="H19" s="382">
        <f t="shared" si="0"/>
        <v>4121804.1068921271</v>
      </c>
      <c r="I19" s="327" t="s">
        <v>301</v>
      </c>
    </row>
    <row r="20" spans="1:9" ht="45.75">
      <c r="A20" s="319" t="s">
        <v>277</v>
      </c>
      <c r="B20" s="383" t="s">
        <v>278</v>
      </c>
      <c r="C20" s="380">
        <v>71322.68971311218</v>
      </c>
      <c r="D20" s="381">
        <v>1796455.5248032934</v>
      </c>
      <c r="E20" s="381">
        <v>109478.39869422202</v>
      </c>
      <c r="F20" s="381">
        <v>35769.922312637456</v>
      </c>
      <c r="G20" s="381">
        <v>25005.11449033699</v>
      </c>
      <c r="H20" s="382">
        <f t="shared" si="0"/>
        <v>2038031.6500136021</v>
      </c>
      <c r="I20" s="327" t="s">
        <v>302</v>
      </c>
    </row>
    <row r="21" spans="1:9" ht="34.5">
      <c r="A21" s="319" t="s">
        <v>279</v>
      </c>
      <c r="B21" s="383" t="s">
        <v>280</v>
      </c>
      <c r="C21" s="380">
        <v>1148199.13645963</v>
      </c>
      <c r="D21" s="381">
        <v>4345551.1327016167</v>
      </c>
      <c r="E21" s="381">
        <v>1211433.7158916467</v>
      </c>
      <c r="F21" s="381">
        <v>794911.49716988031</v>
      </c>
      <c r="G21" s="381">
        <v>200432.93742942126</v>
      </c>
      <c r="H21" s="382">
        <f t="shared" si="0"/>
        <v>7700528.4196521947</v>
      </c>
      <c r="I21" s="327" t="s">
        <v>303</v>
      </c>
    </row>
    <row r="22" spans="1:9" ht="15">
      <c r="A22" s="319" t="s">
        <v>281</v>
      </c>
      <c r="B22" s="383" t="s">
        <v>282</v>
      </c>
      <c r="C22" s="380">
        <v>2263720.1911784918</v>
      </c>
      <c r="D22" s="381">
        <v>4082669.7303300388</v>
      </c>
      <c r="E22" s="381">
        <v>2064792.1820922615</v>
      </c>
      <c r="F22" s="381">
        <v>1156899.7957571514</v>
      </c>
      <c r="G22" s="381">
        <v>361930.60299926333</v>
      </c>
      <c r="H22" s="382">
        <f t="shared" si="0"/>
        <v>9930012.5023572072</v>
      </c>
      <c r="I22" s="327" t="s">
        <v>304</v>
      </c>
    </row>
    <row r="23" spans="1:9" ht="23.25">
      <c r="A23" s="319" t="s">
        <v>283</v>
      </c>
      <c r="B23" s="383" t="s">
        <v>284</v>
      </c>
      <c r="C23" s="380">
        <v>1116436.0093737415</v>
      </c>
      <c r="D23" s="381">
        <v>5913775.4122574674</v>
      </c>
      <c r="E23" s="381">
        <v>1415186.7566864679</v>
      </c>
      <c r="F23" s="381">
        <v>615319.33878224727</v>
      </c>
      <c r="G23" s="381">
        <v>144998.15546161792</v>
      </c>
      <c r="H23" s="382">
        <f t="shared" si="0"/>
        <v>9205715.6725615431</v>
      </c>
      <c r="I23" s="327" t="s">
        <v>305</v>
      </c>
    </row>
    <row r="24" spans="1:9" ht="23.25">
      <c r="A24" s="319" t="s">
        <v>285</v>
      </c>
      <c r="B24" s="383" t="s">
        <v>286</v>
      </c>
      <c r="C24" s="380">
        <v>354215.06254994369</v>
      </c>
      <c r="D24" s="381">
        <v>849548.18829142</v>
      </c>
      <c r="E24" s="381">
        <v>185327.27126600366</v>
      </c>
      <c r="F24" s="381">
        <v>89810.105091380974</v>
      </c>
      <c r="G24" s="381">
        <v>35024.080881391012</v>
      </c>
      <c r="H24" s="382">
        <f t="shared" si="0"/>
        <v>1513924.7080801392</v>
      </c>
      <c r="I24" s="327" t="s">
        <v>515</v>
      </c>
    </row>
    <row r="25" spans="1:9" ht="23.25">
      <c r="A25" s="319" t="s">
        <v>287</v>
      </c>
      <c r="B25" s="383" t="s">
        <v>288</v>
      </c>
      <c r="C25" s="380">
        <v>250206.29102890103</v>
      </c>
      <c r="D25" s="381">
        <v>2015629.4851100505</v>
      </c>
      <c r="E25" s="381">
        <v>237281.57448983117</v>
      </c>
      <c r="F25" s="381">
        <v>91348.689686097699</v>
      </c>
      <c r="G25" s="381">
        <v>36497.980038602502</v>
      </c>
      <c r="H25" s="382">
        <f t="shared" si="0"/>
        <v>2630964.0203534826</v>
      </c>
      <c r="I25" s="327" t="s">
        <v>306</v>
      </c>
    </row>
    <row r="26" spans="1:9" ht="75" customHeight="1">
      <c r="A26" s="319" t="s">
        <v>289</v>
      </c>
      <c r="B26" s="383" t="s">
        <v>601</v>
      </c>
      <c r="C26" s="380">
        <v>40208.445610902301</v>
      </c>
      <c r="D26" s="381">
        <v>152682.96435413061</v>
      </c>
      <c r="E26" s="381">
        <v>65151.775105531458</v>
      </c>
      <c r="F26" s="381">
        <v>22077.460904703505</v>
      </c>
      <c r="G26" s="381">
        <v>10740.4373197399</v>
      </c>
      <c r="H26" s="382">
        <f t="shared" si="0"/>
        <v>290861.08329500776</v>
      </c>
      <c r="I26" s="327" t="s">
        <v>307</v>
      </c>
    </row>
    <row r="27" spans="1:9" s="25" customFormat="1" ht="23.25">
      <c r="A27" s="384"/>
      <c r="B27" s="385" t="s">
        <v>455</v>
      </c>
      <c r="C27" s="386">
        <v>25970420.942477919</v>
      </c>
      <c r="D27" s="387">
        <v>103886886.27218464</v>
      </c>
      <c r="E27" s="387">
        <v>27334533.743265521</v>
      </c>
      <c r="F27" s="387">
        <v>11791801.051161628</v>
      </c>
      <c r="G27" s="387">
        <v>3977612.3691784102</v>
      </c>
      <c r="H27" s="388">
        <f t="shared" si="0"/>
        <v>172961254.37826809</v>
      </c>
      <c r="I27" s="389" t="s">
        <v>458</v>
      </c>
    </row>
    <row r="28" spans="1:9" s="26" customFormat="1" ht="15">
      <c r="A28" s="327"/>
      <c r="B28" s="383" t="s">
        <v>359</v>
      </c>
      <c r="C28" s="380">
        <v>4015281</v>
      </c>
      <c r="D28" s="381">
        <v>16033133</v>
      </c>
      <c r="E28" s="381">
        <v>4203212</v>
      </c>
      <c r="F28" s="381">
        <v>1908984</v>
      </c>
      <c r="G28" s="381">
        <v>611820</v>
      </c>
      <c r="H28" s="382">
        <f t="shared" si="0"/>
        <v>26772430</v>
      </c>
      <c r="I28" s="327" t="s">
        <v>358</v>
      </c>
    </row>
    <row r="29" spans="1:9" s="25" customFormat="1" ht="23.25">
      <c r="A29" s="390"/>
      <c r="B29" s="391" t="s">
        <v>430</v>
      </c>
      <c r="C29" s="392">
        <v>29985701.942477919</v>
      </c>
      <c r="D29" s="393">
        <v>119920019.27218464</v>
      </c>
      <c r="E29" s="393">
        <v>31537745.743265521</v>
      </c>
      <c r="F29" s="393">
        <v>13700785.051161628</v>
      </c>
      <c r="G29" s="393">
        <v>4589431.8691784143</v>
      </c>
      <c r="H29" s="450">
        <f>'1.1.Tabel indicatori'!I5</f>
        <v>199733683.67888236</v>
      </c>
      <c r="I29" s="394" t="s">
        <v>388</v>
      </c>
    </row>
    <row r="30" spans="1:9" ht="15">
      <c r="A30" s="318"/>
      <c r="B30" s="325"/>
      <c r="C30" s="326"/>
      <c r="D30" s="326"/>
      <c r="E30" s="326"/>
      <c r="F30" s="326"/>
      <c r="G30" s="326"/>
      <c r="H30" s="326"/>
      <c r="I30" s="327"/>
    </row>
    <row r="31" spans="1:9">
      <c r="B31" s="189" t="s">
        <v>251</v>
      </c>
      <c r="C31" s="117">
        <f>C7/$H$7*100</f>
        <v>32.721568005402482</v>
      </c>
      <c r="D31" s="117">
        <f t="shared" ref="D31:H31" si="1">D7/$H$7*100</f>
        <v>1.4733134936777861</v>
      </c>
      <c r="E31" s="117">
        <f t="shared" si="1"/>
        <v>42.031172372573614</v>
      </c>
      <c r="F31" s="117">
        <f t="shared" si="1"/>
        <v>19.424183295511156</v>
      </c>
      <c r="G31" s="117">
        <f t="shared" si="1"/>
        <v>4.3497628328349647</v>
      </c>
      <c r="H31" s="117">
        <f t="shared" si="1"/>
        <v>100</v>
      </c>
    </row>
  </sheetData>
  <mergeCells count="6">
    <mergeCell ref="A1:I1"/>
    <mergeCell ref="A2:I2"/>
    <mergeCell ref="A4:B4"/>
    <mergeCell ref="A5:B5"/>
    <mergeCell ref="A6:B6"/>
    <mergeCell ref="A3:I3"/>
  </mergeCells>
  <printOptions horizontalCentered="1"/>
  <pageMargins left="0.47244094488188981" right="0.47244094488188981" top="0.51181102362204722" bottom="0.51181102362204722" header="0.31496062992125984" footer="0.31496062992125984"/>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000"/>
  </sheetPr>
  <dimension ref="A1:S40"/>
  <sheetViews>
    <sheetView tabSelected="1" view="pageBreakPreview" zoomScaleNormal="50" zoomScaleSheetLayoutView="100" zoomScalePageLayoutView="110" workbookViewId="0">
      <selection activeCell="A5" sqref="A5:I6"/>
    </sheetView>
  </sheetViews>
  <sheetFormatPr defaultColWidth="8.85546875" defaultRowHeight="15.75"/>
  <cols>
    <col min="1" max="1" width="3.28515625" style="18" bestFit="1" customWidth="1"/>
    <col min="2" max="2" width="25.28515625" style="27" customWidth="1"/>
    <col min="3" max="3" width="9.140625" style="18" customWidth="1"/>
    <col min="4" max="4" width="9.5703125" style="18" customWidth="1"/>
    <col min="5" max="7" width="7.7109375" style="18" customWidth="1"/>
    <col min="8" max="8" width="7.7109375" style="187" customWidth="1"/>
    <col min="9" max="9" width="29.140625" style="159" customWidth="1"/>
    <col min="10" max="16384" width="8.85546875" style="18"/>
  </cols>
  <sheetData>
    <row r="1" spans="1:19" ht="15">
      <c r="A1" s="853" t="s">
        <v>750</v>
      </c>
      <c r="B1" s="853"/>
      <c r="C1" s="853"/>
      <c r="D1" s="853"/>
      <c r="E1" s="853"/>
      <c r="F1" s="853"/>
      <c r="G1" s="853"/>
      <c r="H1" s="853"/>
      <c r="I1" s="853"/>
    </row>
    <row r="2" spans="1:19" ht="15">
      <c r="A2" s="854" t="s">
        <v>749</v>
      </c>
      <c r="B2" s="854"/>
      <c r="C2" s="854"/>
      <c r="D2" s="854"/>
      <c r="E2" s="854"/>
      <c r="F2" s="854"/>
      <c r="G2" s="854"/>
      <c r="H2" s="854"/>
      <c r="I2" s="854"/>
    </row>
    <row r="3" spans="1:19" ht="15">
      <c r="A3" s="853">
        <v>2020</v>
      </c>
      <c r="B3" s="853"/>
      <c r="C3" s="853"/>
      <c r="D3" s="853"/>
      <c r="E3" s="853"/>
      <c r="F3" s="853"/>
      <c r="G3" s="853"/>
      <c r="H3" s="853"/>
      <c r="I3" s="853"/>
    </row>
    <row r="4" spans="1:19" s="27" customFormat="1" ht="21" customHeight="1">
      <c r="A4" s="855" t="s">
        <v>571</v>
      </c>
      <c r="B4" s="855"/>
      <c r="C4" s="283"/>
      <c r="D4" s="283"/>
      <c r="E4" s="283"/>
      <c r="F4" s="283"/>
      <c r="G4" s="283"/>
      <c r="H4" s="283"/>
      <c r="I4" s="320" t="s">
        <v>572</v>
      </c>
    </row>
    <row r="5" spans="1:19" ht="77.25" customHeight="1">
      <c r="A5" s="846" t="s">
        <v>364</v>
      </c>
      <c r="B5" s="847"/>
      <c r="C5" s="688" t="s">
        <v>800</v>
      </c>
      <c r="D5" s="688" t="s">
        <v>806</v>
      </c>
      <c r="E5" s="688" t="s">
        <v>807</v>
      </c>
      <c r="F5" s="688" t="s">
        <v>803</v>
      </c>
      <c r="G5" s="688" t="s">
        <v>808</v>
      </c>
      <c r="H5" s="688" t="s">
        <v>805</v>
      </c>
      <c r="I5" s="328" t="s">
        <v>365</v>
      </c>
    </row>
    <row r="6" spans="1:19" ht="15">
      <c r="A6" s="849" t="s">
        <v>366</v>
      </c>
      <c r="B6" s="849" t="s">
        <v>366</v>
      </c>
      <c r="C6" s="850"/>
      <c r="D6" s="851"/>
      <c r="E6" s="851"/>
      <c r="F6" s="851"/>
      <c r="G6" s="851"/>
      <c r="H6" s="852"/>
      <c r="I6" s="329" t="s">
        <v>367</v>
      </c>
    </row>
    <row r="7" spans="1:19" s="30" customFormat="1" ht="22.5">
      <c r="A7" s="395" t="s">
        <v>251</v>
      </c>
      <c r="B7" s="396" t="s">
        <v>252</v>
      </c>
      <c r="C7" s="397">
        <v>69.560106575844827</v>
      </c>
      <c r="D7" s="398">
        <v>67.378425267050474</v>
      </c>
      <c r="E7" s="398">
        <v>74.748863979712738</v>
      </c>
      <c r="F7" s="398">
        <v>66.072716521675957</v>
      </c>
      <c r="G7" s="398">
        <v>64.196073150111872</v>
      </c>
      <c r="H7" s="399">
        <v>70.605951825403807</v>
      </c>
      <c r="I7" s="400" t="s">
        <v>290</v>
      </c>
      <c r="J7" s="43"/>
      <c r="K7" s="43"/>
      <c r="L7" s="43"/>
      <c r="M7" s="43"/>
      <c r="N7" s="43"/>
      <c r="O7" s="43"/>
      <c r="P7" s="43"/>
      <c r="Q7" s="43"/>
      <c r="R7" s="43"/>
      <c r="S7" s="43"/>
    </row>
    <row r="8" spans="1:19" ht="15">
      <c r="A8" s="401" t="s">
        <v>253</v>
      </c>
      <c r="B8" s="396" t="s">
        <v>254</v>
      </c>
      <c r="C8" s="402">
        <v>104.07254500029066</v>
      </c>
      <c r="D8" s="403">
        <v>96.650317219063595</v>
      </c>
      <c r="E8" s="403">
        <v>103.00345771306516</v>
      </c>
      <c r="F8" s="403">
        <v>105.89312407777942</v>
      </c>
      <c r="G8" s="403">
        <v>102.45901071212324</v>
      </c>
      <c r="H8" s="404">
        <v>102.00318942555329</v>
      </c>
      <c r="I8" s="405" t="s">
        <v>291</v>
      </c>
      <c r="J8" s="44"/>
      <c r="K8" s="44"/>
      <c r="L8" s="44"/>
      <c r="M8" s="44"/>
      <c r="N8" s="43"/>
      <c r="O8" s="43"/>
      <c r="P8" s="43"/>
      <c r="Q8" s="43"/>
      <c r="R8" s="43"/>
      <c r="S8" s="43"/>
    </row>
    <row r="9" spans="1:19" ht="16.5" customHeight="1">
      <c r="A9" s="401" t="s">
        <v>255</v>
      </c>
      <c r="B9" s="396" t="s">
        <v>256</v>
      </c>
      <c r="C9" s="402">
        <v>105.05361587136923</v>
      </c>
      <c r="D9" s="403">
        <v>93.31408688293817</v>
      </c>
      <c r="E9" s="403">
        <v>90.788341305818449</v>
      </c>
      <c r="F9" s="403">
        <v>100.27887332065946</v>
      </c>
      <c r="G9" s="403">
        <v>97.479806516838352</v>
      </c>
      <c r="H9" s="404">
        <v>95.610766195152436</v>
      </c>
      <c r="I9" s="405" t="s">
        <v>292</v>
      </c>
      <c r="J9" s="44"/>
      <c r="K9" s="44"/>
      <c r="L9" s="44"/>
      <c r="M9" s="44"/>
      <c r="N9" s="43"/>
      <c r="O9" s="43"/>
      <c r="P9" s="43"/>
      <c r="Q9" s="43"/>
      <c r="R9" s="43"/>
      <c r="S9" s="43"/>
    </row>
    <row r="10" spans="1:19" ht="45.75">
      <c r="A10" s="401" t="s">
        <v>257</v>
      </c>
      <c r="B10" s="396" t="s">
        <v>258</v>
      </c>
      <c r="C10" s="402">
        <v>88.380096621033033</v>
      </c>
      <c r="D10" s="403">
        <v>87.816537137626369</v>
      </c>
      <c r="E10" s="403">
        <v>98.136088117988479</v>
      </c>
      <c r="F10" s="403">
        <v>98.131158830944685</v>
      </c>
      <c r="G10" s="403">
        <v>91.207616046862597</v>
      </c>
      <c r="H10" s="404">
        <v>90.884958524174124</v>
      </c>
      <c r="I10" s="405" t="s">
        <v>293</v>
      </c>
      <c r="J10" s="44"/>
      <c r="K10" s="44"/>
      <c r="L10" s="44"/>
      <c r="M10" s="44"/>
      <c r="N10" s="43"/>
      <c r="O10" s="43"/>
      <c r="P10" s="43"/>
      <c r="Q10" s="43"/>
      <c r="R10" s="43"/>
      <c r="S10" s="43"/>
    </row>
    <row r="11" spans="1:19" ht="34.5">
      <c r="A11" s="401" t="s">
        <v>259</v>
      </c>
      <c r="B11" s="396" t="s">
        <v>260</v>
      </c>
      <c r="C11" s="402">
        <v>95.829854303142668</v>
      </c>
      <c r="D11" s="403">
        <v>97.595175839012455</v>
      </c>
      <c r="E11" s="403">
        <v>97.959055483044892</v>
      </c>
      <c r="F11" s="403">
        <v>99.787214154593258</v>
      </c>
      <c r="G11" s="403">
        <v>92.637392182712361</v>
      </c>
      <c r="H11" s="404">
        <v>97.366161086776387</v>
      </c>
      <c r="I11" s="406" t="s">
        <v>294</v>
      </c>
      <c r="J11" s="44"/>
      <c r="K11" s="44"/>
      <c r="L11" s="44"/>
      <c r="M11" s="44"/>
      <c r="N11" s="43"/>
      <c r="O11" s="43"/>
      <c r="P11" s="43"/>
      <c r="Q11" s="43"/>
      <c r="R11" s="43"/>
      <c r="S11" s="43"/>
    </row>
    <row r="12" spans="1:19" s="30" customFormat="1" ht="14.25">
      <c r="A12" s="401" t="s">
        <v>261</v>
      </c>
      <c r="B12" s="396" t="s">
        <v>262</v>
      </c>
      <c r="C12" s="402">
        <v>110.47046450387153</v>
      </c>
      <c r="D12" s="403">
        <v>109.15407159005268</v>
      </c>
      <c r="E12" s="403">
        <v>109.54121906369041</v>
      </c>
      <c r="F12" s="403">
        <v>109.65544865480423</v>
      </c>
      <c r="G12" s="403">
        <v>109.53442709420698</v>
      </c>
      <c r="H12" s="404">
        <v>109.37161730439658</v>
      </c>
      <c r="I12" s="405" t="s">
        <v>295</v>
      </c>
      <c r="J12" s="43"/>
      <c r="K12" s="43"/>
      <c r="L12" s="43"/>
      <c r="M12" s="43"/>
      <c r="N12" s="43"/>
      <c r="O12" s="43"/>
      <c r="P12" s="43"/>
      <c r="Q12" s="43"/>
      <c r="R12" s="43"/>
      <c r="S12" s="43"/>
    </row>
    <row r="13" spans="1:19" ht="45.75">
      <c r="A13" s="401" t="s">
        <v>263</v>
      </c>
      <c r="B13" s="396" t="s">
        <v>264</v>
      </c>
      <c r="C13" s="402">
        <v>88.238006538516927</v>
      </c>
      <c r="D13" s="403">
        <v>88.719221113149118</v>
      </c>
      <c r="E13" s="403">
        <v>93.870385697899465</v>
      </c>
      <c r="F13" s="403">
        <v>100.41239005810847</v>
      </c>
      <c r="G13" s="403">
        <v>95.784784377457839</v>
      </c>
      <c r="H13" s="404">
        <v>89.396180228180754</v>
      </c>
      <c r="I13" s="405" t="s">
        <v>296</v>
      </c>
      <c r="J13" s="44"/>
      <c r="K13" s="44"/>
      <c r="L13" s="44"/>
      <c r="M13" s="44"/>
      <c r="N13" s="43"/>
      <c r="O13" s="43"/>
      <c r="P13" s="43"/>
      <c r="Q13" s="43"/>
      <c r="R13" s="43"/>
      <c r="S13" s="43"/>
    </row>
    <row r="14" spans="1:19" ht="15">
      <c r="A14" s="401" t="s">
        <v>265</v>
      </c>
      <c r="B14" s="396" t="s">
        <v>266</v>
      </c>
      <c r="C14" s="402">
        <v>91.026158521143032</v>
      </c>
      <c r="D14" s="403">
        <v>77.590463465312325</v>
      </c>
      <c r="E14" s="403">
        <v>99.966188014298083</v>
      </c>
      <c r="F14" s="403">
        <v>92.478906321700919</v>
      </c>
      <c r="G14" s="403">
        <v>88.739562784742446</v>
      </c>
      <c r="H14" s="404">
        <v>82.07366269295467</v>
      </c>
      <c r="I14" s="405" t="s">
        <v>297</v>
      </c>
      <c r="J14" s="44"/>
      <c r="K14" s="44"/>
      <c r="L14" s="44"/>
      <c r="M14" s="44"/>
      <c r="N14" s="43"/>
      <c r="O14" s="43"/>
      <c r="P14" s="43"/>
      <c r="Q14" s="43"/>
      <c r="R14" s="43"/>
      <c r="S14" s="43"/>
    </row>
    <row r="15" spans="1:19" ht="23.25">
      <c r="A15" s="401" t="s">
        <v>267</v>
      </c>
      <c r="B15" s="396" t="s">
        <v>268</v>
      </c>
      <c r="C15" s="402">
        <v>47.178144791742199</v>
      </c>
      <c r="D15" s="403">
        <v>52.224292327549108</v>
      </c>
      <c r="E15" s="403">
        <v>43.673686623610173</v>
      </c>
      <c r="F15" s="403">
        <v>58.791580385715427</v>
      </c>
      <c r="G15" s="403">
        <v>45.547101488432709</v>
      </c>
      <c r="H15" s="404">
        <v>51.400821946340066</v>
      </c>
      <c r="I15" s="405" t="s">
        <v>513</v>
      </c>
      <c r="J15" s="44"/>
      <c r="K15" s="44"/>
      <c r="L15" s="44"/>
      <c r="M15" s="44"/>
      <c r="N15" s="43"/>
      <c r="O15" s="43"/>
      <c r="P15" s="43"/>
      <c r="Q15" s="43"/>
      <c r="R15" s="43"/>
      <c r="S15" s="43"/>
    </row>
    <row r="16" spans="1:19" ht="15">
      <c r="A16" s="401" t="s">
        <v>269</v>
      </c>
      <c r="B16" s="396" t="s">
        <v>270</v>
      </c>
      <c r="C16" s="402">
        <v>88.936829913226418</v>
      </c>
      <c r="D16" s="403">
        <v>84.801395418837188</v>
      </c>
      <c r="E16" s="403">
        <v>86.533281036605629</v>
      </c>
      <c r="F16" s="403">
        <v>97.027301557392775</v>
      </c>
      <c r="G16" s="403">
        <v>88.290763538292481</v>
      </c>
      <c r="H16" s="404">
        <v>85.071581203638829</v>
      </c>
      <c r="I16" s="405" t="s">
        <v>298</v>
      </c>
      <c r="J16" s="44"/>
      <c r="K16" s="44"/>
      <c r="L16" s="44"/>
      <c r="M16" s="44"/>
      <c r="N16" s="43"/>
      <c r="O16" s="43"/>
      <c r="P16" s="43"/>
      <c r="Q16" s="43"/>
      <c r="R16" s="43"/>
      <c r="S16" s="43"/>
    </row>
    <row r="17" spans="1:19" ht="23.25">
      <c r="A17" s="401" t="s">
        <v>271</v>
      </c>
      <c r="B17" s="407" t="s">
        <v>272</v>
      </c>
      <c r="C17" s="402">
        <v>96.852182594251161</v>
      </c>
      <c r="D17" s="403">
        <v>98.281845672223511</v>
      </c>
      <c r="E17" s="403">
        <v>95.90884819674595</v>
      </c>
      <c r="F17" s="403">
        <v>98.293606512482256</v>
      </c>
      <c r="G17" s="403">
        <v>95.944222604581583</v>
      </c>
      <c r="H17" s="404">
        <v>97.957456526056149</v>
      </c>
      <c r="I17" s="405" t="s">
        <v>299</v>
      </c>
      <c r="J17" s="44"/>
      <c r="K17" s="44"/>
      <c r="L17" s="44"/>
      <c r="M17" s="44"/>
      <c r="N17" s="43"/>
      <c r="O17" s="43"/>
      <c r="P17" s="43"/>
      <c r="Q17" s="43"/>
      <c r="R17" s="43"/>
      <c r="S17" s="43"/>
    </row>
    <row r="18" spans="1:19" ht="23.25">
      <c r="A18" s="401" t="s">
        <v>273</v>
      </c>
      <c r="B18" s="396" t="s">
        <v>274</v>
      </c>
      <c r="C18" s="402">
        <v>97.890189020158275</v>
      </c>
      <c r="D18" s="403">
        <v>102.53761714205625</v>
      </c>
      <c r="E18" s="403">
        <v>97.696615257840975</v>
      </c>
      <c r="F18" s="403">
        <v>103.473411880483</v>
      </c>
      <c r="G18" s="403">
        <v>100.47038036926101</v>
      </c>
      <c r="H18" s="404">
        <v>100.8557473771976</v>
      </c>
      <c r="I18" s="405" t="s">
        <v>300</v>
      </c>
      <c r="J18" s="44"/>
      <c r="K18" s="44"/>
      <c r="L18" s="44"/>
      <c r="M18" s="44"/>
      <c r="N18" s="43"/>
      <c r="O18" s="43"/>
      <c r="P18" s="43"/>
      <c r="Q18" s="43"/>
      <c r="R18" s="43"/>
      <c r="S18" s="43"/>
    </row>
    <row r="19" spans="1:19" ht="23.25">
      <c r="A19" s="401" t="s">
        <v>275</v>
      </c>
      <c r="B19" s="407" t="s">
        <v>276</v>
      </c>
      <c r="C19" s="402">
        <v>82.585752180017693</v>
      </c>
      <c r="D19" s="403">
        <v>81.85853209564074</v>
      </c>
      <c r="E19" s="403">
        <v>89.858729564371416</v>
      </c>
      <c r="F19" s="403">
        <v>91.208499797950324</v>
      </c>
      <c r="G19" s="403">
        <v>89.442746930473987</v>
      </c>
      <c r="H19" s="404">
        <v>82.23790007250291</v>
      </c>
      <c r="I19" s="406" t="s">
        <v>301</v>
      </c>
      <c r="J19" s="44"/>
      <c r="K19" s="44"/>
      <c r="L19" s="44"/>
      <c r="M19" s="44"/>
      <c r="N19" s="43"/>
      <c r="O19" s="43"/>
      <c r="P19" s="43"/>
      <c r="Q19" s="43"/>
      <c r="R19" s="43"/>
      <c r="S19" s="43"/>
    </row>
    <row r="20" spans="1:19" ht="34.5">
      <c r="A20" s="401" t="s">
        <v>277</v>
      </c>
      <c r="B20" s="407" t="s">
        <v>278</v>
      </c>
      <c r="C20" s="402">
        <v>101.44502823403062</v>
      </c>
      <c r="D20" s="403">
        <v>60.888496863485685</v>
      </c>
      <c r="E20" s="403">
        <v>82.834136086012506</v>
      </c>
      <c r="F20" s="403">
        <v>82.114766314077499</v>
      </c>
      <c r="G20" s="403">
        <v>77.975818676598564</v>
      </c>
      <c r="H20" s="404">
        <v>63.126204932485308</v>
      </c>
      <c r="I20" s="406" t="s">
        <v>302</v>
      </c>
      <c r="J20" s="44"/>
      <c r="K20" s="44"/>
      <c r="L20" s="44"/>
      <c r="M20" s="44"/>
      <c r="N20" s="43"/>
      <c r="O20" s="43"/>
      <c r="P20" s="43"/>
      <c r="Q20" s="43"/>
      <c r="R20" s="43"/>
      <c r="S20" s="43"/>
    </row>
    <row r="21" spans="1:19" ht="34.5">
      <c r="A21" s="401" t="s">
        <v>279</v>
      </c>
      <c r="B21" s="407" t="s">
        <v>280</v>
      </c>
      <c r="C21" s="402">
        <v>94.005432747661615</v>
      </c>
      <c r="D21" s="403">
        <v>107.30911019522813</v>
      </c>
      <c r="E21" s="403">
        <v>99.461647423315441</v>
      </c>
      <c r="F21" s="403">
        <v>104.47433143780196</v>
      </c>
      <c r="G21" s="403">
        <v>104.7285150543135</v>
      </c>
      <c r="H21" s="404">
        <v>103.48470414606803</v>
      </c>
      <c r="I21" s="406" t="s">
        <v>303</v>
      </c>
      <c r="J21" s="44"/>
      <c r="K21" s="44"/>
      <c r="L21" s="44"/>
      <c r="M21" s="44"/>
      <c r="N21" s="43"/>
      <c r="O21" s="43"/>
      <c r="P21" s="43"/>
      <c r="Q21" s="43"/>
      <c r="R21" s="43"/>
      <c r="S21" s="43"/>
    </row>
    <row r="22" spans="1:19" ht="15">
      <c r="A22" s="401" t="s">
        <v>281</v>
      </c>
      <c r="B22" s="407" t="s">
        <v>282</v>
      </c>
      <c r="C22" s="402">
        <v>102.69489374550184</v>
      </c>
      <c r="D22" s="403">
        <v>101.86467010575959</v>
      </c>
      <c r="E22" s="403">
        <v>102.25721163987043</v>
      </c>
      <c r="F22" s="403">
        <v>102.19421878402926</v>
      </c>
      <c r="G22" s="403">
        <v>100.09527435034671</v>
      </c>
      <c r="H22" s="404">
        <v>102.1069275679251</v>
      </c>
      <c r="I22" s="406" t="s">
        <v>304</v>
      </c>
      <c r="J22" s="44"/>
      <c r="K22" s="44"/>
      <c r="L22" s="44"/>
      <c r="M22" s="44"/>
      <c r="N22" s="43"/>
      <c r="O22" s="43"/>
      <c r="P22" s="43"/>
      <c r="Q22" s="43"/>
      <c r="R22" s="43"/>
      <c r="S22" s="43"/>
    </row>
    <row r="23" spans="1:19" ht="23.25">
      <c r="A23" s="401" t="s">
        <v>283</v>
      </c>
      <c r="B23" s="396" t="s">
        <v>284</v>
      </c>
      <c r="C23" s="402">
        <v>90.47178022630537</v>
      </c>
      <c r="D23" s="403">
        <v>107.42745293265415</v>
      </c>
      <c r="E23" s="403">
        <v>91.460517765098444</v>
      </c>
      <c r="F23" s="403">
        <v>98.539635825386569</v>
      </c>
      <c r="G23" s="403">
        <v>93.424150570199558</v>
      </c>
      <c r="H23" s="404">
        <v>101.54244339926638</v>
      </c>
      <c r="I23" s="405" t="s">
        <v>305</v>
      </c>
      <c r="J23" s="44"/>
      <c r="K23" s="44"/>
      <c r="L23" s="44"/>
      <c r="M23" s="44"/>
      <c r="N23" s="43"/>
      <c r="O23" s="43"/>
      <c r="P23" s="43"/>
      <c r="Q23" s="43"/>
      <c r="R23" s="43"/>
      <c r="S23" s="43"/>
    </row>
    <row r="24" spans="1:19" ht="23.25">
      <c r="A24" s="401" t="s">
        <v>285</v>
      </c>
      <c r="B24" s="396" t="s">
        <v>286</v>
      </c>
      <c r="C24" s="402">
        <v>86.991701635543208</v>
      </c>
      <c r="D24" s="403">
        <v>87.469768569133393</v>
      </c>
      <c r="E24" s="403">
        <v>89.152536888626472</v>
      </c>
      <c r="F24" s="403">
        <v>88.321049071932194</v>
      </c>
      <c r="G24" s="403">
        <v>90.137232103731193</v>
      </c>
      <c r="H24" s="404">
        <v>87.669762240030224</v>
      </c>
      <c r="I24" s="405" t="s">
        <v>515</v>
      </c>
      <c r="J24" s="44"/>
      <c r="K24" s="44"/>
      <c r="L24" s="44"/>
      <c r="M24" s="44"/>
      <c r="N24" s="43"/>
      <c r="O24" s="43"/>
      <c r="P24" s="43"/>
      <c r="Q24" s="43"/>
      <c r="R24" s="43"/>
      <c r="S24" s="43"/>
    </row>
    <row r="25" spans="1:19" ht="23.25">
      <c r="A25" s="401" t="s">
        <v>287</v>
      </c>
      <c r="B25" s="396" t="s">
        <v>288</v>
      </c>
      <c r="C25" s="402">
        <v>84.865975194382102</v>
      </c>
      <c r="D25" s="403">
        <v>95.823917244263612</v>
      </c>
      <c r="E25" s="403">
        <v>84.956221073865962</v>
      </c>
      <c r="F25" s="403">
        <v>91.736378525587568</v>
      </c>
      <c r="G25" s="403">
        <v>93.817724253187592</v>
      </c>
      <c r="H25" s="404">
        <v>93.426580454237723</v>
      </c>
      <c r="I25" s="405" t="s">
        <v>306</v>
      </c>
      <c r="J25" s="44"/>
      <c r="K25" s="44"/>
      <c r="L25" s="44"/>
      <c r="M25" s="44"/>
      <c r="N25" s="43"/>
      <c r="O25" s="43"/>
      <c r="P25" s="43"/>
      <c r="Q25" s="43"/>
      <c r="R25" s="43"/>
      <c r="S25" s="43"/>
    </row>
    <row r="26" spans="1:19" ht="68.25">
      <c r="A26" s="401" t="s">
        <v>289</v>
      </c>
      <c r="B26" s="408" t="s">
        <v>601</v>
      </c>
      <c r="C26" s="402">
        <v>60.718285690691928</v>
      </c>
      <c r="D26" s="403">
        <v>60.718285690691928</v>
      </c>
      <c r="E26" s="403">
        <v>60.718285690691928</v>
      </c>
      <c r="F26" s="403">
        <v>60.718285690691928</v>
      </c>
      <c r="G26" s="403">
        <v>60.718285690691928</v>
      </c>
      <c r="H26" s="404">
        <v>60.718285690691943</v>
      </c>
      <c r="I26" s="406" t="s">
        <v>307</v>
      </c>
      <c r="J26" s="44"/>
      <c r="K26" s="44"/>
      <c r="L26" s="44"/>
      <c r="M26" s="44"/>
      <c r="N26" s="43"/>
      <c r="O26" s="43"/>
      <c r="P26" s="43"/>
      <c r="Q26" s="43"/>
      <c r="R26" s="43"/>
      <c r="S26" s="43"/>
    </row>
    <row r="27" spans="1:19" ht="22.5">
      <c r="A27" s="409"/>
      <c r="B27" s="410" t="s">
        <v>455</v>
      </c>
      <c r="C27" s="411">
        <v>90.216595230300968</v>
      </c>
      <c r="D27" s="412">
        <v>92.573468575317946</v>
      </c>
      <c r="E27" s="412">
        <v>89.483187291976634</v>
      </c>
      <c r="F27" s="412">
        <v>88.434722818054496</v>
      </c>
      <c r="G27" s="412">
        <v>89.461289771541757</v>
      </c>
      <c r="H27" s="413">
        <v>91.383844765937965</v>
      </c>
      <c r="I27" s="414" t="s">
        <v>458</v>
      </c>
      <c r="J27" s="44"/>
      <c r="K27" s="44"/>
      <c r="L27" s="44"/>
      <c r="M27" s="44"/>
      <c r="N27" s="43"/>
      <c r="O27" s="43"/>
      <c r="P27" s="43"/>
      <c r="Q27" s="43"/>
      <c r="R27" s="43"/>
      <c r="S27" s="43"/>
    </row>
    <row r="28" spans="1:19" s="46" customFormat="1" ht="16.5">
      <c r="A28" s="415"/>
      <c r="B28" s="408" t="s">
        <v>359</v>
      </c>
      <c r="C28" s="402">
        <v>97.571701457790752</v>
      </c>
      <c r="D28" s="403">
        <v>94.092141651748946</v>
      </c>
      <c r="E28" s="403">
        <v>90.249052492804154</v>
      </c>
      <c r="F28" s="403">
        <v>95.715384214728644</v>
      </c>
      <c r="G28" s="403">
        <v>88.85429274290793</v>
      </c>
      <c r="H28" s="404">
        <v>93.953571135197222</v>
      </c>
      <c r="I28" s="416" t="s">
        <v>358</v>
      </c>
      <c r="J28" s="45"/>
      <c r="K28" s="45"/>
      <c r="L28" s="45"/>
      <c r="M28" s="45"/>
      <c r="N28" s="45"/>
      <c r="O28" s="45"/>
      <c r="P28" s="45"/>
      <c r="Q28" s="45"/>
      <c r="R28" s="45"/>
      <c r="S28" s="45"/>
    </row>
    <row r="29" spans="1:19" s="49" customFormat="1" ht="22.5">
      <c r="A29" s="417"/>
      <c r="B29" s="418" t="s">
        <v>430</v>
      </c>
      <c r="C29" s="419">
        <v>91.165258190742378</v>
      </c>
      <c r="D29" s="420">
        <v>92.773059367118194</v>
      </c>
      <c r="E29" s="420">
        <v>89.588177570677956</v>
      </c>
      <c r="F29" s="420">
        <v>89.421944867796228</v>
      </c>
      <c r="G29" s="420">
        <v>89.377921629918106</v>
      </c>
      <c r="H29" s="421">
        <v>91.724022014597054</v>
      </c>
      <c r="I29" s="422" t="s">
        <v>510</v>
      </c>
      <c r="J29" s="47"/>
      <c r="K29" s="47"/>
      <c r="L29" s="47"/>
      <c r="M29" s="47"/>
      <c r="N29" s="48"/>
      <c r="O29" s="48"/>
      <c r="P29" s="48"/>
      <c r="Q29" s="48"/>
      <c r="R29" s="48"/>
      <c r="S29" s="48"/>
    </row>
    <row r="30" spans="1:19">
      <c r="C30" s="19"/>
      <c r="D30" s="19"/>
      <c r="E30" s="19"/>
      <c r="F30" s="19"/>
      <c r="G30" s="19"/>
      <c r="H30" s="186"/>
    </row>
    <row r="31" spans="1:19">
      <c r="C31" s="19"/>
      <c r="D31" s="19"/>
      <c r="E31" s="19"/>
      <c r="F31" s="19"/>
      <c r="G31" s="19"/>
      <c r="H31" s="186"/>
    </row>
    <row r="32" spans="1:19">
      <c r="C32" s="19"/>
      <c r="D32" s="19"/>
      <c r="E32" s="19"/>
      <c r="F32" s="19"/>
      <c r="G32" s="19"/>
      <c r="H32" s="186"/>
    </row>
    <row r="33" spans="3:8">
      <c r="C33" s="19"/>
      <c r="D33" s="19"/>
      <c r="E33" s="19"/>
      <c r="F33" s="19"/>
      <c r="G33" s="19"/>
      <c r="H33" s="186"/>
    </row>
    <row r="34" spans="3:8">
      <c r="C34" s="19"/>
      <c r="D34" s="19"/>
      <c r="E34" s="19"/>
      <c r="F34" s="19"/>
      <c r="G34" s="19"/>
      <c r="H34" s="186"/>
    </row>
    <row r="35" spans="3:8">
      <c r="C35" s="19"/>
      <c r="D35" s="19"/>
      <c r="E35" s="19"/>
      <c r="F35" s="19"/>
      <c r="G35" s="19"/>
      <c r="H35" s="186"/>
    </row>
    <row r="36" spans="3:8">
      <c r="C36" s="19"/>
      <c r="D36" s="19"/>
      <c r="E36" s="19"/>
      <c r="F36" s="19"/>
      <c r="G36" s="19"/>
      <c r="H36" s="186"/>
    </row>
    <row r="39" spans="3:8">
      <c r="C39" s="19"/>
      <c r="D39" s="19"/>
      <c r="E39" s="19"/>
      <c r="F39" s="19"/>
      <c r="G39" s="19"/>
      <c r="H39" s="186"/>
    </row>
    <row r="40" spans="3:8">
      <c r="C40" s="19"/>
      <c r="D40" s="19"/>
      <c r="E40" s="19"/>
      <c r="F40" s="19"/>
      <c r="G40" s="19"/>
      <c r="H40" s="186"/>
    </row>
  </sheetData>
  <mergeCells count="7">
    <mergeCell ref="A6:B6"/>
    <mergeCell ref="C6:H6"/>
    <mergeCell ref="A1:I1"/>
    <mergeCell ref="A2:I2"/>
    <mergeCell ref="A4:B4"/>
    <mergeCell ref="A5:B5"/>
    <mergeCell ref="A3:I3"/>
  </mergeCells>
  <printOptions horizontalCentered="1"/>
  <pageMargins left="0.51181102362204722" right="0.51181102362204722" top="0.51181102362204722" bottom="0.51181102362204722" header="0.31496062992125984" footer="0.31496062992125984"/>
  <pageSetup paperSize="9" scale="86"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C000"/>
  </sheetPr>
  <dimension ref="A1:N94"/>
  <sheetViews>
    <sheetView topLeftCell="A4" zoomScale="96" zoomScaleNormal="96" workbookViewId="0">
      <selection activeCell="H23" sqref="H23"/>
    </sheetView>
  </sheetViews>
  <sheetFormatPr defaultRowHeight="15"/>
  <cols>
    <col min="1" max="4" width="19.28515625" customWidth="1"/>
    <col min="5" max="5" width="12.28515625" bestFit="1" customWidth="1"/>
    <col min="6" max="6" width="12.42578125" style="192" customWidth="1"/>
    <col min="7" max="9" width="18.5703125" customWidth="1"/>
    <col min="10" max="10" width="26.140625" customWidth="1"/>
    <col min="13" max="13" width="17.42578125" customWidth="1"/>
    <col min="14" max="14" width="13.140625" customWidth="1"/>
  </cols>
  <sheetData>
    <row r="1" spans="1:14" ht="26.25" customHeight="1">
      <c r="A1" s="207" t="s">
        <v>640</v>
      </c>
      <c r="B1" s="229"/>
      <c r="C1" s="230"/>
      <c r="D1" s="225"/>
      <c r="E1" s="227"/>
      <c r="F1" s="202">
        <v>2020</v>
      </c>
      <c r="G1" s="207" t="s">
        <v>641</v>
      </c>
      <c r="H1" s="230"/>
      <c r="I1" s="230"/>
      <c r="J1" s="230"/>
      <c r="K1" s="203"/>
      <c r="L1" s="203"/>
      <c r="M1" s="203"/>
      <c r="N1" s="203"/>
    </row>
    <row r="2" spans="1:14" ht="21" customHeight="1">
      <c r="A2" s="856" t="s">
        <v>616</v>
      </c>
      <c r="B2" s="856"/>
      <c r="C2" s="222"/>
      <c r="D2" s="856" t="s">
        <v>620</v>
      </c>
      <c r="E2" s="856"/>
      <c r="G2" s="857" t="s">
        <v>590</v>
      </c>
      <c r="H2" s="857"/>
      <c r="I2" s="203"/>
      <c r="J2" s="857" t="s">
        <v>591</v>
      </c>
      <c r="K2" s="857"/>
      <c r="L2" s="203"/>
      <c r="M2" s="203"/>
      <c r="N2" s="203"/>
    </row>
    <row r="3" spans="1:14" ht="21" customHeight="1">
      <c r="A3" s="858"/>
      <c r="B3" s="858"/>
      <c r="C3" s="222"/>
      <c r="D3" s="858"/>
      <c r="E3" s="858"/>
      <c r="G3" s="203"/>
      <c r="H3" s="203"/>
      <c r="I3" s="203"/>
      <c r="J3" s="859"/>
      <c r="K3" s="859"/>
      <c r="L3" s="203"/>
      <c r="M3" s="203"/>
      <c r="N3" s="203"/>
    </row>
    <row r="4" spans="1:14" ht="28.15" customHeight="1">
      <c r="A4" s="223" t="s">
        <v>539</v>
      </c>
      <c r="B4" s="224">
        <v>20.41537820418861</v>
      </c>
      <c r="C4" s="225"/>
      <c r="D4" s="223" t="s">
        <v>539</v>
      </c>
      <c r="E4" s="224">
        <v>8.5592482133687486</v>
      </c>
      <c r="G4" s="204" t="s">
        <v>539</v>
      </c>
      <c r="H4" s="205">
        <v>32.721568005402482</v>
      </c>
      <c r="I4" s="203"/>
      <c r="J4" s="204" t="s">
        <v>539</v>
      </c>
      <c r="K4" s="205">
        <v>20.290444916637078</v>
      </c>
      <c r="L4" s="203"/>
      <c r="M4" s="203"/>
      <c r="N4" s="203"/>
    </row>
    <row r="5" spans="1:14" ht="28.15" customHeight="1">
      <c r="A5" s="223" t="s">
        <v>540</v>
      </c>
      <c r="B5" s="224">
        <v>0.22984815379459897</v>
      </c>
      <c r="C5" s="225"/>
      <c r="D5" s="223" t="s">
        <v>540</v>
      </c>
      <c r="E5" s="224">
        <v>12.519227769831698</v>
      </c>
      <c r="G5" s="204" t="s">
        <v>540</v>
      </c>
      <c r="H5" s="205">
        <v>1.4733134936777861</v>
      </c>
      <c r="I5" s="203"/>
      <c r="J5" s="204" t="s">
        <v>540</v>
      </c>
      <c r="K5" s="205">
        <v>50.271974851813575</v>
      </c>
      <c r="L5" s="203"/>
      <c r="M5" s="203"/>
      <c r="N5" s="203"/>
    </row>
    <row r="6" spans="1:14" ht="28.15" customHeight="1">
      <c r="A6" s="223" t="s">
        <v>541</v>
      </c>
      <c r="B6" s="224">
        <v>24.933221732268692</v>
      </c>
      <c r="C6" s="225"/>
      <c r="D6" s="223" t="s">
        <v>541</v>
      </c>
      <c r="E6" s="224">
        <v>4.2437905727324399</v>
      </c>
      <c r="G6" s="204" t="s">
        <v>541</v>
      </c>
      <c r="H6" s="205">
        <v>42.031172372573614</v>
      </c>
      <c r="I6" s="203"/>
      <c r="J6" s="204" t="s">
        <v>541</v>
      </c>
      <c r="K6" s="205">
        <v>21.233734053453407</v>
      </c>
      <c r="L6" s="203"/>
      <c r="M6" s="203"/>
      <c r="N6" s="203"/>
    </row>
    <row r="7" spans="1:14" ht="28.15" customHeight="1">
      <c r="A7" s="223" t="s">
        <v>542</v>
      </c>
      <c r="B7" s="224">
        <v>26.523745840250868</v>
      </c>
      <c r="C7" s="225"/>
      <c r="D7" s="223" t="s">
        <v>542</v>
      </c>
      <c r="E7" s="224">
        <v>5.0386762795219129</v>
      </c>
      <c r="G7" s="204" t="s">
        <v>542</v>
      </c>
      <c r="H7" s="205">
        <v>19.424183295511156</v>
      </c>
      <c r="I7" s="203"/>
      <c r="J7" s="204" t="s">
        <v>542</v>
      </c>
      <c r="K7" s="205">
        <v>5.0249918134778575</v>
      </c>
      <c r="L7" s="203"/>
      <c r="M7" s="203"/>
      <c r="N7" s="203"/>
    </row>
    <row r="8" spans="1:14" ht="28.15" customHeight="1">
      <c r="A8" s="223" t="s">
        <v>543</v>
      </c>
      <c r="B8" s="224">
        <v>17.731447637861638</v>
      </c>
      <c r="C8" s="225"/>
      <c r="D8" s="223" t="s">
        <v>543</v>
      </c>
      <c r="E8" s="224">
        <v>7.80958246444869</v>
      </c>
      <c r="G8" s="204" t="s">
        <v>543</v>
      </c>
      <c r="H8" s="205">
        <v>4.3497628328349647</v>
      </c>
      <c r="I8" s="203"/>
      <c r="J8" s="204" t="s">
        <v>543</v>
      </c>
      <c r="K8" s="205">
        <v>3.1788543646180849</v>
      </c>
      <c r="L8" s="203"/>
      <c r="M8" s="203"/>
      <c r="N8" s="203"/>
    </row>
    <row r="9" spans="1:14" ht="28.15" customHeight="1">
      <c r="A9" s="223" t="s">
        <v>544</v>
      </c>
      <c r="B9" s="228">
        <f>SUM(B4:B8)</f>
        <v>89.833641568364399</v>
      </c>
      <c r="C9" s="225"/>
      <c r="D9" s="223" t="s">
        <v>544</v>
      </c>
      <c r="E9" s="228">
        <f>SUM(E4:E8)</f>
        <v>38.170525299903488</v>
      </c>
      <c r="G9" s="204" t="s">
        <v>544</v>
      </c>
      <c r="H9" s="206">
        <f>SUM(H4:H8)</f>
        <v>100</v>
      </c>
      <c r="I9" s="203"/>
      <c r="J9" s="204" t="s">
        <v>544</v>
      </c>
      <c r="K9" s="206">
        <f>SUM(K4:K8)</f>
        <v>100</v>
      </c>
      <c r="L9" s="203"/>
      <c r="M9" s="203"/>
      <c r="N9" s="203"/>
    </row>
    <row r="10" spans="1:14" ht="28.15" customHeight="1">
      <c r="A10" s="225"/>
      <c r="B10" s="225"/>
      <c r="C10" s="225"/>
      <c r="D10" s="225"/>
      <c r="E10" s="225"/>
      <c r="G10" s="203"/>
      <c r="H10" s="203"/>
      <c r="I10" s="203"/>
      <c r="J10" s="203"/>
      <c r="K10" s="203"/>
      <c r="L10" s="203"/>
      <c r="M10" s="203"/>
      <c r="N10" s="203"/>
    </row>
    <row r="11" spans="1:14" ht="28.15" customHeight="1">
      <c r="A11" s="856" t="s">
        <v>617</v>
      </c>
      <c r="B11" s="856"/>
      <c r="C11" s="225"/>
      <c r="D11" s="856" t="s">
        <v>619</v>
      </c>
      <c r="E11" s="856"/>
      <c r="G11" s="857" t="s">
        <v>593</v>
      </c>
      <c r="H11" s="857"/>
      <c r="I11" s="203"/>
      <c r="J11" s="857" t="s">
        <v>592</v>
      </c>
      <c r="K11" s="857"/>
      <c r="L11" s="203"/>
      <c r="M11" s="203"/>
      <c r="N11" s="203"/>
    </row>
    <row r="12" spans="1:14" ht="28.15" customHeight="1">
      <c r="A12" s="858"/>
      <c r="B12" s="858"/>
      <c r="C12" s="225"/>
      <c r="D12" s="858"/>
      <c r="E12" s="858"/>
      <c r="G12" s="857"/>
      <c r="H12" s="857"/>
      <c r="I12" s="203"/>
      <c r="J12" s="857"/>
      <c r="K12" s="857"/>
      <c r="L12" s="203"/>
      <c r="M12" s="203"/>
      <c r="N12" s="203"/>
    </row>
    <row r="13" spans="1:14" ht="28.15" customHeight="1">
      <c r="A13" s="223" t="s">
        <v>539</v>
      </c>
      <c r="B13" s="224">
        <v>17.756293544102142</v>
      </c>
      <c r="C13" s="225"/>
      <c r="D13" s="223" t="s">
        <v>539</v>
      </c>
      <c r="E13" s="224">
        <v>39.878428027917032</v>
      </c>
      <c r="G13" s="204" t="s">
        <v>539</v>
      </c>
      <c r="H13" s="205">
        <v>11.067410975048466</v>
      </c>
      <c r="I13" s="203"/>
      <c r="J13" s="204" t="s">
        <v>539</v>
      </c>
      <c r="K13" s="205">
        <v>12.854116466846557</v>
      </c>
      <c r="L13" s="203"/>
      <c r="M13" s="203"/>
      <c r="N13" s="203"/>
    </row>
    <row r="14" spans="1:14" ht="28.15" customHeight="1">
      <c r="A14" s="223" t="s">
        <v>540</v>
      </c>
      <c r="B14" s="224">
        <v>11.000418867416128</v>
      </c>
      <c r="C14" s="225"/>
      <c r="D14" s="223" t="s">
        <v>540</v>
      </c>
      <c r="E14" s="224">
        <v>62.880649952672698</v>
      </c>
      <c r="G14" s="204" t="s">
        <v>540</v>
      </c>
      <c r="H14" s="205">
        <v>69.791494556092587</v>
      </c>
      <c r="I14" s="203"/>
      <c r="J14" s="204" t="s">
        <v>540</v>
      </c>
      <c r="K14" s="205">
        <v>75.190265866487835</v>
      </c>
      <c r="L14" s="203"/>
      <c r="M14" s="203"/>
      <c r="N14" s="203"/>
    </row>
    <row r="15" spans="1:14" ht="28.15" customHeight="1">
      <c r="A15" s="223" t="s">
        <v>541</v>
      </c>
      <c r="B15" s="224">
        <v>17.667320674653045</v>
      </c>
      <c r="C15" s="225"/>
      <c r="D15" s="223" t="s">
        <v>541</v>
      </c>
      <c r="E15" s="224">
        <v>39.828106977797319</v>
      </c>
      <c r="G15" s="204" t="s">
        <v>541</v>
      </c>
      <c r="H15" s="205">
        <v>11.625565825255508</v>
      </c>
      <c r="I15" s="203"/>
      <c r="J15" s="204" t="s">
        <v>541</v>
      </c>
      <c r="K15" s="205">
        <v>6.7031197990173279</v>
      </c>
      <c r="L15" s="203"/>
      <c r="M15" s="203"/>
      <c r="N15" s="203"/>
    </row>
    <row r="16" spans="1:14" ht="28.15" customHeight="1">
      <c r="A16" s="223" t="s">
        <v>542</v>
      </c>
      <c r="B16" s="224">
        <v>9.6242051427287798</v>
      </c>
      <c r="C16" s="225"/>
      <c r="D16" s="223" t="s">
        <v>542</v>
      </c>
      <c r="E16" s="224">
        <v>44.879981381664081</v>
      </c>
      <c r="G16" s="204" t="s">
        <v>542</v>
      </c>
      <c r="H16" s="205">
        <v>5.6910435352998379</v>
      </c>
      <c r="I16" s="203"/>
      <c r="J16" s="204" t="s">
        <v>542</v>
      </c>
      <c r="K16" s="205">
        <v>3.4574371952224014</v>
      </c>
      <c r="L16" s="203"/>
      <c r="M16" s="203"/>
      <c r="N16" s="203"/>
    </row>
    <row r="17" spans="1:14" ht="28.15" customHeight="1">
      <c r="A17" s="223" t="s">
        <v>543</v>
      </c>
      <c r="B17" s="224">
        <v>18.175512700932593</v>
      </c>
      <c r="C17" s="225"/>
      <c r="D17" s="223" t="s">
        <v>543</v>
      </c>
      <c r="E17" s="224">
        <v>42.952417158689663</v>
      </c>
      <c r="G17" s="204" t="s">
        <v>543</v>
      </c>
      <c r="H17" s="205">
        <v>1.824485108303566</v>
      </c>
      <c r="I17" s="203"/>
      <c r="J17" s="204" t="s">
        <v>543</v>
      </c>
      <c r="K17" s="205">
        <v>1.7950606724258718</v>
      </c>
      <c r="L17" s="203"/>
      <c r="M17" s="203"/>
      <c r="N17" s="203"/>
    </row>
    <row r="18" spans="1:14" ht="28.15" customHeight="1">
      <c r="A18" s="223" t="s">
        <v>544</v>
      </c>
      <c r="B18" s="228">
        <f>SUM(B13:B17)</f>
        <v>74.223750929832704</v>
      </c>
      <c r="C18" s="225"/>
      <c r="D18" s="223" t="s">
        <v>544</v>
      </c>
      <c r="E18" s="228">
        <f>SUM(E13:E17)</f>
        <v>230.41958349874076</v>
      </c>
      <c r="G18" s="204" t="s">
        <v>544</v>
      </c>
      <c r="H18" s="206">
        <f>SUM(H13:H17)</f>
        <v>99.999999999999957</v>
      </c>
      <c r="I18" s="203"/>
      <c r="J18" s="204" t="s">
        <v>544</v>
      </c>
      <c r="K18" s="206">
        <f>SUM(K13:K17)</f>
        <v>100</v>
      </c>
      <c r="L18" s="203"/>
      <c r="M18" s="203"/>
      <c r="N18" s="203"/>
    </row>
    <row r="19" spans="1:14">
      <c r="A19" s="225"/>
      <c r="B19" s="225"/>
      <c r="C19" s="225"/>
      <c r="D19" s="225"/>
      <c r="E19" s="225"/>
    </row>
    <row r="20" spans="1:14" ht="31.5" customHeight="1">
      <c r="A20" s="856" t="s">
        <v>618</v>
      </c>
      <c r="B20" s="856"/>
      <c r="C20" s="225"/>
      <c r="D20" s="225"/>
      <c r="E20" s="225"/>
      <c r="F20" s="246"/>
      <c r="G20" s="243" t="s">
        <v>642</v>
      </c>
      <c r="H20" s="243" t="s">
        <v>643</v>
      </c>
    </row>
    <row r="21" spans="1:14" ht="10.5" customHeight="1">
      <c r="A21" s="225"/>
      <c r="B21" s="225"/>
      <c r="C21" s="225"/>
      <c r="D21" s="225"/>
      <c r="E21" s="225"/>
    </row>
    <row r="22" spans="1:14" ht="31.5">
      <c r="A22" s="223" t="s">
        <v>539</v>
      </c>
      <c r="B22" s="224">
        <v>15.012841780234393</v>
      </c>
      <c r="C22" s="225"/>
      <c r="D22" s="225"/>
      <c r="E22" s="225"/>
      <c r="G22" t="s">
        <v>644</v>
      </c>
      <c r="H22" t="s">
        <v>698</v>
      </c>
    </row>
    <row r="23" spans="1:14" ht="47.25">
      <c r="A23" s="223" t="s">
        <v>540</v>
      </c>
      <c r="B23" s="224">
        <v>60.039957679483059</v>
      </c>
      <c r="C23" s="225"/>
      <c r="D23" s="225"/>
      <c r="E23" s="225"/>
      <c r="F23" s="106" t="s">
        <v>459</v>
      </c>
      <c r="G23" s="244">
        <v>91.165258190742378</v>
      </c>
      <c r="H23" s="244">
        <v>93.001259639487827</v>
      </c>
    </row>
    <row r="24" spans="1:14" ht="31.5">
      <c r="A24" s="223" t="s">
        <v>541</v>
      </c>
      <c r="B24" s="224">
        <v>15.789898394147112</v>
      </c>
      <c r="C24" s="225"/>
      <c r="D24" s="225"/>
      <c r="E24" s="225"/>
      <c r="F24" s="106" t="s">
        <v>461</v>
      </c>
      <c r="G24" s="244">
        <v>92.773059367118194</v>
      </c>
      <c r="H24" s="244">
        <v>91.894217570699794</v>
      </c>
    </row>
    <row r="25" spans="1:14" ht="31.5">
      <c r="A25" s="223" t="s">
        <v>542</v>
      </c>
      <c r="B25" s="224">
        <v>6.8595265381035384</v>
      </c>
      <c r="C25" s="225"/>
      <c r="D25" s="225"/>
      <c r="E25" s="225"/>
      <c r="F25" s="106" t="s">
        <v>462</v>
      </c>
      <c r="G25" s="244">
        <v>89.588177570677956</v>
      </c>
      <c r="H25" s="244">
        <v>91.106478544916598</v>
      </c>
    </row>
    <row r="26" spans="1:14" ht="31.5">
      <c r="A26" s="223" t="s">
        <v>543</v>
      </c>
      <c r="B26" s="224">
        <v>2.2977756080319134</v>
      </c>
      <c r="C26" s="225"/>
      <c r="D26" s="225"/>
      <c r="E26" s="225"/>
      <c r="F26" s="106" t="s">
        <v>464</v>
      </c>
      <c r="G26" s="244">
        <v>89.421944867796228</v>
      </c>
      <c r="H26" s="244">
        <v>91.336148971006168</v>
      </c>
    </row>
    <row r="27" spans="1:14" ht="31.5">
      <c r="A27" s="223" t="s">
        <v>544</v>
      </c>
      <c r="B27" s="226">
        <f>SUM(B22:B26)</f>
        <v>100.00000000000001</v>
      </c>
      <c r="C27" s="225"/>
      <c r="D27" s="225"/>
      <c r="E27" s="225"/>
      <c r="F27" s="106" t="s">
        <v>519</v>
      </c>
      <c r="G27" s="244">
        <v>89.377921629918106</v>
      </c>
      <c r="H27" s="244">
        <v>89.442891369415165</v>
      </c>
    </row>
    <row r="28" spans="1:14" ht="15.75">
      <c r="F28" s="107" t="s">
        <v>466</v>
      </c>
      <c r="G28" s="245">
        <v>91.724021697296791</v>
      </c>
      <c r="H28" s="245">
        <v>92.736730249535654</v>
      </c>
    </row>
    <row r="37" spans="1:13" ht="94.5">
      <c r="F37" s="233"/>
      <c r="G37" s="109" t="s">
        <v>535</v>
      </c>
      <c r="H37" s="234"/>
    </row>
    <row r="38" spans="1:13" ht="31.5" hidden="1" customHeight="1">
      <c r="A38" s="861" t="s">
        <v>364</v>
      </c>
      <c r="B38" s="231" t="s">
        <v>545</v>
      </c>
      <c r="C38" s="232"/>
      <c r="D38" s="232"/>
      <c r="E38" s="232"/>
      <c r="F38" s="208">
        <v>2017</v>
      </c>
      <c r="G38" s="109">
        <v>2014</v>
      </c>
      <c r="H38" s="109"/>
      <c r="I38" s="234"/>
      <c r="J38" s="234"/>
      <c r="K38" s="234"/>
      <c r="L38" s="235"/>
      <c r="M38" s="71" t="s">
        <v>511</v>
      </c>
    </row>
    <row r="39" spans="1:13" ht="15.75" hidden="1">
      <c r="A39" s="862"/>
      <c r="B39" s="70">
        <v>2013</v>
      </c>
      <c r="C39" s="70">
        <v>2014</v>
      </c>
      <c r="D39" s="70">
        <v>2015</v>
      </c>
      <c r="E39" s="70">
        <v>2016</v>
      </c>
      <c r="F39" s="209">
        <v>26900.081384074663</v>
      </c>
      <c r="G39" s="59">
        <v>104.55649084017627</v>
      </c>
      <c r="H39" s="59"/>
      <c r="I39" s="109"/>
      <c r="J39" s="109">
        <v>2015</v>
      </c>
      <c r="K39" s="109">
        <v>2016</v>
      </c>
      <c r="L39" s="109">
        <v>2017</v>
      </c>
      <c r="M39" s="71"/>
    </row>
    <row r="40" spans="1:13" ht="15.75" hidden="1">
      <c r="A40" s="64" t="s">
        <v>459</v>
      </c>
      <c r="B40" s="53">
        <v>18214.286323012388</v>
      </c>
      <c r="C40" s="54">
        <v>20371.662685298794</v>
      </c>
      <c r="D40" s="54">
        <v>22380.416963397234</v>
      </c>
      <c r="E40" s="54">
        <v>24477.456144904074</v>
      </c>
      <c r="F40" s="210">
        <v>104077.18407805948</v>
      </c>
      <c r="G40" s="59">
        <v>106.09874365888182</v>
      </c>
      <c r="H40" s="59"/>
      <c r="I40" s="59"/>
      <c r="J40" s="60">
        <v>99.122661715129723</v>
      </c>
      <c r="K40" s="60">
        <v>106.94102962096908</v>
      </c>
      <c r="L40" s="60">
        <v>103.67248178406115</v>
      </c>
      <c r="M40" s="66" t="s">
        <v>460</v>
      </c>
    </row>
    <row r="41" spans="1:13" ht="15.75" hidden="1">
      <c r="A41" s="64" t="s">
        <v>461</v>
      </c>
      <c r="B41" s="55">
        <v>66623.825240484701</v>
      </c>
      <c r="C41" s="56">
        <v>74828.867171513077</v>
      </c>
      <c r="D41" s="56">
        <v>83096.63664634664</v>
      </c>
      <c r="E41" s="56">
        <v>92664.576799596325</v>
      </c>
      <c r="F41" s="210">
        <v>30102.37394705497</v>
      </c>
      <c r="G41" s="59">
        <v>104.764548936007</v>
      </c>
      <c r="H41" s="59"/>
      <c r="I41" s="59"/>
      <c r="J41" s="61">
        <v>102.30557977436976</v>
      </c>
      <c r="K41" s="61">
        <v>103.12981383619113</v>
      </c>
      <c r="L41" s="61">
        <v>105.52119850868455</v>
      </c>
      <c r="M41" s="66" t="s">
        <v>518</v>
      </c>
    </row>
    <row r="42" spans="1:13" ht="15.75" hidden="1">
      <c r="A42" s="64" t="s">
        <v>462</v>
      </c>
      <c r="B42" s="55">
        <v>21041.30527695101</v>
      </c>
      <c r="C42" s="56">
        <v>23554.582423283395</v>
      </c>
      <c r="D42" s="56">
        <v>25096.219309651158</v>
      </c>
      <c r="E42" s="56">
        <v>27316.519477161353</v>
      </c>
      <c r="F42" s="210">
        <v>13546.930723620046</v>
      </c>
      <c r="G42" s="59">
        <v>100.35588912431139</v>
      </c>
      <c r="H42" s="59"/>
      <c r="I42" s="59"/>
      <c r="J42" s="61">
        <v>96.343222610752449</v>
      </c>
      <c r="K42" s="61">
        <v>105.98518254214231</v>
      </c>
      <c r="L42" s="61">
        <v>104.01414425453501</v>
      </c>
      <c r="M42" s="66" t="s">
        <v>463</v>
      </c>
    </row>
    <row r="43" spans="1:13" ht="15.75" hidden="1">
      <c r="A43" s="64" t="s">
        <v>464</v>
      </c>
      <c r="B43" s="55">
        <v>10424.066743753521</v>
      </c>
      <c r="C43" s="56">
        <v>11227.231362690693</v>
      </c>
      <c r="D43" s="56">
        <v>11544.768811149912</v>
      </c>
      <c r="E43" s="56">
        <v>12451.9237042972</v>
      </c>
      <c r="F43" s="210">
        <v>4254.3194768532867</v>
      </c>
      <c r="G43" s="59">
        <v>101.34476808736679</v>
      </c>
      <c r="H43" s="59"/>
      <c r="I43" s="59"/>
      <c r="J43" s="61">
        <v>91.928509108077407</v>
      </c>
      <c r="K43" s="61">
        <v>105.54350361305774</v>
      </c>
      <c r="L43" s="61">
        <v>102.60671717326058</v>
      </c>
      <c r="M43" s="66" t="s">
        <v>465</v>
      </c>
    </row>
    <row r="44" spans="1:13" ht="15.75" hidden="1">
      <c r="A44" s="64" t="s">
        <v>519</v>
      </c>
      <c r="B44" s="55">
        <v>3229.3869646200988</v>
      </c>
      <c r="C44" s="56">
        <v>3499.2903518840508</v>
      </c>
      <c r="D44" s="56">
        <v>3635.6015543569688</v>
      </c>
      <c r="E44" s="56">
        <v>3904.0872717527077</v>
      </c>
      <c r="F44" s="211">
        <f>SUM(F39:F43)</f>
        <v>178880.88960966247</v>
      </c>
      <c r="G44" s="62">
        <v>104.99962708959951</v>
      </c>
      <c r="H44" s="62"/>
      <c r="I44" s="59"/>
      <c r="J44" s="61">
        <v>93.414387427255491</v>
      </c>
      <c r="K44" s="61">
        <v>103.57219731158516</v>
      </c>
      <c r="L44" s="61">
        <v>102.74697005578153</v>
      </c>
      <c r="M44" s="66" t="s">
        <v>468</v>
      </c>
    </row>
    <row r="45" spans="1:13" ht="15.75" hidden="1">
      <c r="A45" s="65" t="s">
        <v>466</v>
      </c>
      <c r="B45" s="57">
        <f t="shared" ref="B45:E45" si="0">SUM(B40:B44)</f>
        <v>119532.87054882172</v>
      </c>
      <c r="C45" s="58">
        <f t="shared" si="0"/>
        <v>133481.63399467003</v>
      </c>
      <c r="D45" s="58">
        <f t="shared" si="0"/>
        <v>145753.64328490192</v>
      </c>
      <c r="E45" s="58">
        <f t="shared" si="0"/>
        <v>160814.56339771167</v>
      </c>
      <c r="I45" s="62"/>
      <c r="J45" s="63">
        <v>99.661764347643626</v>
      </c>
      <c r="K45" s="63">
        <v>104.40888565875539</v>
      </c>
      <c r="L45" s="63">
        <v>104.69079430999339</v>
      </c>
      <c r="M45" s="67" t="s">
        <v>467</v>
      </c>
    </row>
    <row r="46" spans="1:13" hidden="1"/>
    <row r="47" spans="1:13" hidden="1"/>
    <row r="48" spans="1:13" ht="16.5" hidden="1" thickBot="1">
      <c r="D48">
        <v>1000</v>
      </c>
      <c r="F48" s="237"/>
      <c r="G48" s="237"/>
      <c r="H48" s="237"/>
    </row>
    <row r="49" spans="1:12" ht="16.149999999999999" hidden="1" customHeight="1" thickBot="1">
      <c r="B49" s="236" t="s">
        <v>517</v>
      </c>
      <c r="C49" s="237"/>
      <c r="D49" s="237"/>
      <c r="E49" s="237"/>
      <c r="F49" s="239" t="s">
        <v>546</v>
      </c>
      <c r="G49" s="240"/>
      <c r="H49" s="240"/>
      <c r="I49" s="237"/>
      <c r="J49" s="237"/>
      <c r="K49" s="238"/>
      <c r="L49" s="73" t="s">
        <v>511</v>
      </c>
    </row>
    <row r="50" spans="1:12" ht="15.6" hidden="1" customHeight="1">
      <c r="B50" s="863" t="s">
        <v>432</v>
      </c>
      <c r="C50" s="864"/>
      <c r="D50" s="864"/>
      <c r="E50" s="865"/>
      <c r="F50" s="212">
        <v>2014</v>
      </c>
      <c r="G50" s="76">
        <v>2015</v>
      </c>
      <c r="H50" s="76"/>
      <c r="I50" s="240"/>
      <c r="J50" s="240"/>
      <c r="K50" s="241"/>
      <c r="L50" s="74"/>
    </row>
    <row r="51" spans="1:12" ht="18.75" hidden="1">
      <c r="B51" s="75">
        <v>2014</v>
      </c>
      <c r="C51" s="76">
        <v>2015</v>
      </c>
      <c r="D51" s="76">
        <v>2016</v>
      </c>
      <c r="E51" s="77">
        <v>2017</v>
      </c>
      <c r="F51" s="213">
        <v>104.65916854125116</v>
      </c>
      <c r="G51" s="84">
        <v>99.277874311170493</v>
      </c>
      <c r="H51" s="84"/>
      <c r="I51" s="76"/>
      <c r="J51" s="76">
        <v>2016</v>
      </c>
      <c r="K51" s="77">
        <v>2017</v>
      </c>
      <c r="L51" s="78"/>
    </row>
    <row r="52" spans="1:12" ht="15.75" hidden="1">
      <c r="A52" s="72" t="s">
        <v>459</v>
      </c>
      <c r="B52" s="79">
        <v>104.55649084017627</v>
      </c>
      <c r="C52" s="80">
        <v>99.122661715129723</v>
      </c>
      <c r="D52" s="81">
        <v>106.94102962096908</v>
      </c>
      <c r="E52" s="82">
        <v>103.67248178406115</v>
      </c>
      <c r="F52" s="213">
        <v>105.50962756468904</v>
      </c>
      <c r="G52" s="83">
        <v>101.6962992030743</v>
      </c>
      <c r="H52" s="83"/>
      <c r="I52" s="84"/>
      <c r="J52" s="85">
        <v>107.15308055682036</v>
      </c>
      <c r="K52" s="86">
        <v>103.93581879104458</v>
      </c>
      <c r="L52" s="87" t="s">
        <v>460</v>
      </c>
    </row>
    <row r="53" spans="1:12" ht="15.75" hidden="1">
      <c r="A53" s="72" t="s">
        <v>461</v>
      </c>
      <c r="B53" s="79">
        <v>106.09874365888182</v>
      </c>
      <c r="C53" s="80">
        <v>102.30557977436976</v>
      </c>
      <c r="D53" s="81">
        <v>103.12981383619113</v>
      </c>
      <c r="E53" s="82">
        <v>105.52119850868455</v>
      </c>
      <c r="F53" s="213">
        <v>105.18495961982293</v>
      </c>
      <c r="G53" s="83">
        <v>96.702016603143832</v>
      </c>
      <c r="H53" s="83"/>
      <c r="I53" s="83"/>
      <c r="J53" s="88">
        <v>102.44205503570079</v>
      </c>
      <c r="K53" s="89">
        <v>104.76752602117347</v>
      </c>
      <c r="L53" s="87" t="s">
        <v>547</v>
      </c>
    </row>
    <row r="54" spans="1:12" ht="15.75" hidden="1">
      <c r="A54" s="72" t="s">
        <v>462</v>
      </c>
      <c r="B54" s="79">
        <v>104.764548936007</v>
      </c>
      <c r="C54" s="80">
        <v>96.343222610752449</v>
      </c>
      <c r="D54" s="81">
        <v>105.98518254214231</v>
      </c>
      <c r="E54" s="82">
        <v>104.01414425453501</v>
      </c>
      <c r="F54" s="213">
        <v>100.66176040589583</v>
      </c>
      <c r="G54" s="83">
        <v>92.234195238948999</v>
      </c>
      <c r="H54" s="83"/>
      <c r="I54" s="83"/>
      <c r="J54" s="88">
        <v>106.39895485141766</v>
      </c>
      <c r="K54" s="90">
        <v>104.42660004219508</v>
      </c>
      <c r="L54" s="87" t="s">
        <v>548</v>
      </c>
    </row>
    <row r="55" spans="1:12" ht="15.75" hidden="1">
      <c r="A55" s="72" t="s">
        <v>464</v>
      </c>
      <c r="B55" s="79">
        <v>100.35588912431139</v>
      </c>
      <c r="C55" s="80">
        <v>91.928509108077407</v>
      </c>
      <c r="D55" s="81">
        <v>105.54350361305774</v>
      </c>
      <c r="E55" s="82">
        <v>102.60671717326058</v>
      </c>
      <c r="F55" s="213">
        <v>101.34101061121279</v>
      </c>
      <c r="G55" s="83">
        <v>93.420737513535755</v>
      </c>
      <c r="H55" s="83"/>
      <c r="I55" s="83"/>
      <c r="J55" s="88">
        <v>105.89732787621924</v>
      </c>
      <c r="K55" s="90">
        <v>103.00504495667822</v>
      </c>
      <c r="L55" s="87" t="s">
        <v>549</v>
      </c>
    </row>
    <row r="56" spans="1:12" ht="16.5" hidden="1" thickBot="1">
      <c r="A56" s="72" t="s">
        <v>519</v>
      </c>
      <c r="B56" s="79">
        <v>101.34476808736679</v>
      </c>
      <c r="C56" s="80">
        <v>93.414387427255491</v>
      </c>
      <c r="D56" s="81">
        <v>103.57219731158516</v>
      </c>
      <c r="E56" s="82">
        <v>102.74697005578153</v>
      </c>
      <c r="F56" s="214">
        <v>105.06366498839353</v>
      </c>
      <c r="G56" s="95">
        <v>99.725964884479907</v>
      </c>
      <c r="H56" s="95"/>
      <c r="I56" s="83"/>
      <c r="J56" s="88">
        <v>103.49640645911261</v>
      </c>
      <c r="K56" s="90">
        <v>102.75680558073421</v>
      </c>
      <c r="L56" s="87" t="s">
        <v>550</v>
      </c>
    </row>
    <row r="57" spans="1:12" ht="16.5" hidden="1" thickBot="1">
      <c r="A57" s="65" t="s">
        <v>466</v>
      </c>
      <c r="B57" s="91">
        <v>104.99962708959951</v>
      </c>
      <c r="C57" s="92">
        <v>99.661764347643626</v>
      </c>
      <c r="D57" s="93">
        <v>104.40888565875539</v>
      </c>
      <c r="E57" s="94">
        <v>104.69079430999339</v>
      </c>
      <c r="I57" s="95"/>
      <c r="J57" s="96">
        <v>104.47218730491019</v>
      </c>
      <c r="K57" s="97">
        <v>104.77216192023182</v>
      </c>
      <c r="L57" s="98" t="s">
        <v>467</v>
      </c>
    </row>
    <row r="58" spans="1:12" hidden="1">
      <c r="G58" s="100"/>
      <c r="H58" s="100"/>
    </row>
    <row r="59" spans="1:12" ht="15.75" hidden="1">
      <c r="D59" s="99" t="s">
        <v>551</v>
      </c>
      <c r="E59" s="100"/>
      <c r="I59" s="100"/>
    </row>
    <row r="60" spans="1:12" hidden="1">
      <c r="D60" s="101" t="s">
        <v>552</v>
      </c>
      <c r="E60" s="101" t="s">
        <v>553</v>
      </c>
      <c r="G60" t="s">
        <v>554</v>
      </c>
      <c r="J60" s="101" t="s">
        <v>552</v>
      </c>
      <c r="K60" s="101" t="s">
        <v>553</v>
      </c>
    </row>
    <row r="61" spans="1:12" ht="15.75" hidden="1">
      <c r="C61" s="72" t="s">
        <v>459</v>
      </c>
      <c r="D61" s="82">
        <v>3.6724817840611479</v>
      </c>
      <c r="E61" s="86">
        <v>3.9358187910445821</v>
      </c>
      <c r="G61" t="s">
        <v>555</v>
      </c>
      <c r="J61" s="82">
        <v>4.0141442545350117</v>
      </c>
      <c r="K61" s="90">
        <v>4.4266000421950764</v>
      </c>
    </row>
    <row r="62" spans="1:12" ht="15.75" hidden="1">
      <c r="C62" s="72" t="s">
        <v>461</v>
      </c>
      <c r="D62" s="82">
        <v>5.5211985086845488</v>
      </c>
      <c r="E62" s="89">
        <v>4.7675260211734667</v>
      </c>
      <c r="G62" t="s">
        <v>556</v>
      </c>
      <c r="J62" s="82">
        <v>3.6724817840611479</v>
      </c>
      <c r="K62" s="86">
        <v>3.9358187910445821</v>
      </c>
    </row>
    <row r="63" spans="1:12" ht="15.75" hidden="1">
      <c r="C63" s="72" t="s">
        <v>462</v>
      </c>
      <c r="D63" s="82">
        <v>4.0141442545350117</v>
      </c>
      <c r="E63" s="90">
        <v>4.4266000421950764</v>
      </c>
      <c r="G63" t="s">
        <v>557</v>
      </c>
      <c r="J63" s="82">
        <v>2.6067171732605772</v>
      </c>
      <c r="K63" s="90">
        <v>3.0050449566782191</v>
      </c>
    </row>
    <row r="64" spans="1:12" ht="15.75" hidden="1">
      <c r="C64" s="72" t="s">
        <v>464</v>
      </c>
      <c r="D64" s="82">
        <v>2.6067171732605772</v>
      </c>
      <c r="E64" s="90">
        <v>3.0050449566782191</v>
      </c>
      <c r="G64" t="s">
        <v>558</v>
      </c>
      <c r="J64" s="82">
        <v>2.7469700557815315</v>
      </c>
      <c r="K64" s="90">
        <v>2.7568055807342091</v>
      </c>
    </row>
    <row r="65" spans="1:11" ht="15.75" hidden="1">
      <c r="C65" s="72" t="s">
        <v>519</v>
      </c>
      <c r="D65" s="82">
        <v>2.7469700557815315</v>
      </c>
      <c r="E65" s="90">
        <v>2.7568055807342091</v>
      </c>
      <c r="G65" t="s">
        <v>205</v>
      </c>
      <c r="J65" s="82">
        <v>5.5211985086845488</v>
      </c>
      <c r="K65" s="89">
        <v>4.7675260211734667</v>
      </c>
    </row>
    <row r="66" spans="1:11" ht="16.5" hidden="1" thickBot="1">
      <c r="C66" s="65" t="s">
        <v>466</v>
      </c>
      <c r="D66" s="94">
        <v>4.6907943099933931</v>
      </c>
      <c r="E66" s="97">
        <v>4.7721619202318237</v>
      </c>
      <c r="J66" s="94">
        <v>4.6907943099933931</v>
      </c>
      <c r="K66" s="97">
        <v>4.7721619202318237</v>
      </c>
    </row>
    <row r="67" spans="1:11" hidden="1"/>
    <row r="68" spans="1:11" hidden="1">
      <c r="A68" s="866" t="s">
        <v>364</v>
      </c>
      <c r="B68" s="867"/>
      <c r="C68" s="868"/>
    </row>
    <row r="69" spans="1:11" hidden="1">
      <c r="A69" s="869"/>
      <c r="B69" s="870"/>
      <c r="C69" s="870"/>
      <c r="F69" s="242"/>
      <c r="G69" s="5"/>
      <c r="H69" s="5"/>
    </row>
    <row r="70" spans="1:11" ht="15" hidden="1" customHeight="1">
      <c r="D70" s="242" t="s">
        <v>559</v>
      </c>
      <c r="E70" s="242"/>
      <c r="F70" s="215">
        <v>2015</v>
      </c>
      <c r="G70" s="7">
        <v>2016</v>
      </c>
      <c r="H70" s="7"/>
      <c r="I70" s="5"/>
      <c r="J70" s="5"/>
    </row>
    <row r="71" spans="1:11" hidden="1">
      <c r="D71" s="7">
        <v>2013</v>
      </c>
      <c r="E71" s="7">
        <v>2014</v>
      </c>
      <c r="F71" s="216">
        <v>50.996746883023761</v>
      </c>
      <c r="G71" s="104">
        <v>52.910985987469836</v>
      </c>
      <c r="H71" s="104"/>
      <c r="I71" s="7"/>
      <c r="J71" s="7">
        <v>2017</v>
      </c>
    </row>
    <row r="72" spans="1:11" hidden="1">
      <c r="A72" s="871" t="s">
        <v>459</v>
      </c>
      <c r="B72" s="872"/>
      <c r="C72" s="873"/>
      <c r="D72" s="102">
        <v>51.127741271273933</v>
      </c>
      <c r="E72" s="103">
        <v>50.930898816778083</v>
      </c>
      <c r="F72" s="216">
        <v>61.280526105769439</v>
      </c>
      <c r="G72" s="104">
        <v>62.994342655518977</v>
      </c>
      <c r="H72" s="104"/>
      <c r="I72" s="104"/>
      <c r="J72" s="104">
        <v>50.798447697936147</v>
      </c>
    </row>
    <row r="73" spans="1:11" hidden="1">
      <c r="A73" s="871" t="s">
        <v>462</v>
      </c>
      <c r="B73" s="872"/>
      <c r="C73" s="873"/>
      <c r="D73" s="102">
        <v>62.827839716982162</v>
      </c>
      <c r="E73" s="103">
        <v>62.900373638798214</v>
      </c>
      <c r="F73" s="216">
        <v>51.715430668247464</v>
      </c>
      <c r="G73" s="104">
        <v>53.517704532663558</v>
      </c>
      <c r="H73" s="104"/>
      <c r="I73" s="104"/>
      <c r="J73" s="104">
        <v>61.019717862657352</v>
      </c>
    </row>
    <row r="74" spans="1:11" hidden="1">
      <c r="A74" s="871" t="s">
        <v>464</v>
      </c>
      <c r="B74" s="872"/>
      <c r="C74" s="873"/>
      <c r="D74" s="102">
        <v>57.833335111706106</v>
      </c>
      <c r="E74" s="103">
        <v>55.410263130755631</v>
      </c>
      <c r="F74" s="216">
        <v>53.969375697268276</v>
      </c>
      <c r="G74" s="104">
        <v>54.273168270463167</v>
      </c>
      <c r="H74" s="104"/>
      <c r="I74" s="104"/>
      <c r="J74" s="104">
        <v>50.881660477122203</v>
      </c>
    </row>
    <row r="75" spans="1:11" hidden="1">
      <c r="A75" s="860" t="s">
        <v>519</v>
      </c>
      <c r="B75" s="860"/>
      <c r="C75" s="860"/>
      <c r="D75" s="102">
        <v>59.41108935694556</v>
      </c>
      <c r="E75" s="103">
        <v>57.30601381182592</v>
      </c>
      <c r="I75" s="104"/>
      <c r="J75" s="104">
        <v>52.225356709810164</v>
      </c>
    </row>
    <row r="76" spans="1:11" hidden="1">
      <c r="D76" t="s">
        <v>560</v>
      </c>
      <c r="E76" t="s">
        <v>561</v>
      </c>
    </row>
    <row r="77" spans="1:11" hidden="1"/>
    <row r="78" spans="1:11" hidden="1">
      <c r="F78" s="217">
        <f>'8.3.PIBR_AE'!G12/'8.3.PIBR_AE'!$H$12*100</f>
        <v>1.7950606724258718</v>
      </c>
      <c r="G78" s="119">
        <f>'8.3.PIBR_AE'!H12/'8.3.PIBR_AE'!$H$12*100</f>
        <v>100</v>
      </c>
      <c r="H78" s="119"/>
    </row>
    <row r="79" spans="1:11" ht="18.75" hidden="1">
      <c r="A79" s="118" t="s">
        <v>261</v>
      </c>
      <c r="B79" s="119">
        <f>'8.3.PIBR_AE'!C12/'8.3.PIBR_AE'!$H$12*100</f>
        <v>12.854116466846557</v>
      </c>
      <c r="C79" s="119">
        <f>'8.3.PIBR_AE'!D12/'8.3.PIBR_AE'!$H$12*100</f>
        <v>75.190265866487835</v>
      </c>
      <c r="D79" s="119">
        <f>'8.3.PIBR_AE'!E12/'8.3.PIBR_AE'!$H$12*100</f>
        <v>6.7031197990173279</v>
      </c>
      <c r="E79" s="119">
        <f>'8.3.PIBR_AE'!F12/'8.3.PIBR_AE'!$H$12*100</f>
        <v>3.4574371952224014</v>
      </c>
      <c r="F79" s="217">
        <f>SUM('8.3.PIBR_AE'!G8:G11)</f>
        <v>834152.77228317072</v>
      </c>
      <c r="G79" s="119">
        <f>SUM('8.3.PIBR_AE'!H8:H11)</f>
        <v>26240672.789783116</v>
      </c>
      <c r="H79" s="119"/>
      <c r="I79" s="119"/>
      <c r="J79" s="20"/>
    </row>
    <row r="80" spans="1:11" ht="18.75" hidden="1">
      <c r="A80" s="118" t="s">
        <v>565</v>
      </c>
      <c r="B80" s="119">
        <f>SUM('8.3.PIBR_AE'!C8:C11)</f>
        <v>5324349.2581659174</v>
      </c>
      <c r="C80" s="119">
        <f>SUM('8.3.PIBR_AE'!D8:D11)</f>
        <v>13191704.425826456</v>
      </c>
      <c r="D80" s="119">
        <f>SUM('8.3.PIBR_AE'!E8:E11)</f>
        <v>5571874.6740194596</v>
      </c>
      <c r="E80" s="119">
        <f>SUM('8.3.PIBR_AE'!F8:F11)</f>
        <v>1318591.6594881134</v>
      </c>
      <c r="F80" s="217">
        <f>F79/'8.3.PIBR_AE'!$C$29*100</f>
        <v>2.7818350688716245</v>
      </c>
      <c r="G80" s="119">
        <f>G79/$G$79*100</f>
        <v>100</v>
      </c>
      <c r="H80" s="119"/>
      <c r="I80" s="119"/>
      <c r="J80" s="20"/>
    </row>
    <row r="81" spans="1:11" ht="18.75" hidden="1">
      <c r="A81" s="118" t="s">
        <v>565</v>
      </c>
      <c r="B81" s="119">
        <f>B80/'8.3.PIBR_AE'!$C$29*100</f>
        <v>17.756293544102142</v>
      </c>
      <c r="C81" s="119">
        <f>C80/'8.3.PIBR_AE'!$C$29*100</f>
        <v>43.99331538455337</v>
      </c>
      <c r="D81" s="119">
        <f>D80/'8.3.PIBR_AE'!$C$29*100</f>
        <v>18.581771688080142</v>
      </c>
      <c r="E81" s="119">
        <f>E80/'8.3.PIBR_AE'!$C$29*100</f>
        <v>4.3974013415380107</v>
      </c>
      <c r="F81" s="217">
        <f>SUM('8.3.PIBR_AE'!G13:G26)</f>
        <v>1971271.5216633612</v>
      </c>
      <c r="G81" s="119">
        <f>SUM('8.3.PIBR_AE'!H13:H26)</f>
        <v>108045382.52429689</v>
      </c>
      <c r="H81" s="119"/>
      <c r="I81" s="119"/>
      <c r="J81" s="20"/>
    </row>
    <row r="82" spans="1:11" ht="18.75" hidden="1">
      <c r="A82" s="118" t="s">
        <v>566</v>
      </c>
      <c r="B82" s="119">
        <f>SUM('8.3.PIBR_AE'!C13:C26)</f>
        <v>11957826.567796776</v>
      </c>
      <c r="C82" s="119">
        <f>SUM('8.3.PIBR_AE'!D13:D26)</f>
        <v>75406487.541720062</v>
      </c>
      <c r="D82" s="119">
        <f>SUM('8.3.PIBR_AE'!E13:E26)</f>
        <v>12560887.113013512</v>
      </c>
      <c r="E82" s="119">
        <f>SUM('8.3.PIBR_AE'!F13:F26)</f>
        <v>6148909.7801031545</v>
      </c>
      <c r="F82" s="217">
        <f>F81/'8.3.PIBR_AE'!G29*100</f>
        <v>42.95240844301393</v>
      </c>
      <c r="G82" s="119">
        <f>G81/$G$81*100</f>
        <v>100</v>
      </c>
      <c r="H82" s="119"/>
      <c r="I82" s="119"/>
      <c r="J82" s="20"/>
    </row>
    <row r="83" spans="1:11" ht="18.75" hidden="1">
      <c r="A83" s="118" t="s">
        <v>566</v>
      </c>
      <c r="B83" s="119">
        <f>B82/'8.3.PIBR_AE'!C29*100</f>
        <v>39.878428027917032</v>
      </c>
      <c r="C83" s="119">
        <f>C82/'8.3.PIBR_AE'!D29*100</f>
        <v>62.880649952672698</v>
      </c>
      <c r="D83" s="119">
        <f>D82/'8.3.PIBR_AE'!E29*100</f>
        <v>39.828106977797319</v>
      </c>
      <c r="E83" s="119">
        <f>E82/'8.3.PIBR_AE'!F29*100</f>
        <v>44.879981381664081</v>
      </c>
      <c r="F83" s="217"/>
      <c r="G83" s="119"/>
      <c r="H83" s="119"/>
      <c r="I83" s="119"/>
      <c r="J83" s="20"/>
    </row>
    <row r="84" spans="1:11" ht="18.75" hidden="1">
      <c r="A84" s="118"/>
      <c r="B84" s="119"/>
      <c r="C84" s="119"/>
      <c r="D84" s="119"/>
      <c r="E84" s="119"/>
      <c r="F84" s="217"/>
      <c r="G84" s="119"/>
      <c r="H84" s="119"/>
      <c r="I84" s="119"/>
      <c r="J84" s="20"/>
    </row>
    <row r="85" spans="1:11" ht="18.75" hidden="1">
      <c r="A85" s="118"/>
      <c r="B85" s="119"/>
      <c r="C85" s="119"/>
      <c r="D85" s="119"/>
      <c r="E85" s="119"/>
      <c r="F85" s="217">
        <f>'8.3.PIBR_AE'!G7/'8.3.PIBR_AE'!$H$29*100</f>
        <v>0.40742887918045467</v>
      </c>
      <c r="G85" s="119"/>
      <c r="H85" s="119"/>
      <c r="I85" s="119"/>
      <c r="J85" s="20"/>
    </row>
    <row r="86" spans="1:11" ht="18.75" hidden="1">
      <c r="A86" s="118"/>
      <c r="B86" s="119">
        <f>'8.3.PIBR_AE'!C7/'8.3.PIBR_AE'!$H$29*100</f>
        <v>3.0649284316908827</v>
      </c>
      <c r="C86" s="119">
        <f>'8.3.PIBR_AE'!D7/'8.3.PIBR_AE'!$H$29*100</f>
        <v>0.13800073440311067</v>
      </c>
      <c r="D86" s="119">
        <f>'8.3.PIBR_AE'!E7/'8.3.PIBR_AE'!$H$29*100</f>
        <v>3.9369303818427044</v>
      </c>
      <c r="E86" s="119">
        <f>'8.3.PIBR_AE'!F7/'8.3.PIBR_AE'!$H$29*100</f>
        <v>1.8194033866273756</v>
      </c>
      <c r="F86" s="218"/>
      <c r="G86" s="18"/>
      <c r="H86" s="18"/>
      <c r="I86" s="119"/>
      <c r="J86" s="20"/>
    </row>
    <row r="87" spans="1:11" ht="18.75" hidden="1">
      <c r="A87" s="116"/>
      <c r="B87" s="18"/>
      <c r="C87" s="18"/>
      <c r="D87" s="18"/>
      <c r="E87" s="18"/>
      <c r="F87" s="219">
        <f>F79/$G$79*100</f>
        <v>3.1788543646180849</v>
      </c>
      <c r="G87" s="44">
        <f>G79/$G$79*100</f>
        <v>100</v>
      </c>
      <c r="H87" s="44"/>
      <c r="I87" s="18"/>
      <c r="J87" s="20"/>
    </row>
    <row r="88" spans="1:11" ht="18.75" hidden="1">
      <c r="A88" s="118" t="s">
        <v>565</v>
      </c>
      <c r="B88" s="44">
        <f>B80/$G$79*100</f>
        <v>20.290444916637078</v>
      </c>
      <c r="C88" s="44">
        <f>C80/$G$79*100</f>
        <v>50.271974851813575</v>
      </c>
      <c r="D88" s="44">
        <f>D80/$G$79*100</f>
        <v>21.233734053453407</v>
      </c>
      <c r="E88" s="44">
        <f>E80/$G$79*100</f>
        <v>5.0249918134778575</v>
      </c>
      <c r="F88" s="218"/>
      <c r="G88" s="18"/>
      <c r="H88" s="18"/>
      <c r="I88" s="44"/>
      <c r="J88" s="20"/>
    </row>
    <row r="89" spans="1:11" ht="18.75" hidden="1">
      <c r="A89" s="20"/>
      <c r="B89" s="18"/>
      <c r="C89" s="18"/>
      <c r="D89" s="18"/>
      <c r="E89" s="18"/>
      <c r="F89" s="220">
        <f>'tabele pu harti si diagrame'!F79/'tabele pu harti si diagrame'!$G$79*100</f>
        <v>3.1788543646180849</v>
      </c>
      <c r="G89" s="121">
        <f>'tabele pu harti si diagrame'!G79/'tabele pu harti si diagrame'!$G$79*100</f>
        <v>100</v>
      </c>
      <c r="H89" s="121"/>
      <c r="I89" s="18"/>
      <c r="J89" s="20"/>
    </row>
    <row r="90" spans="1:11" s="124" customFormat="1" ht="18.75" hidden="1">
      <c r="A90" s="120" t="s">
        <v>567</v>
      </c>
      <c r="B90" s="121">
        <f>'tabele pu harti si diagrame'!B80/'tabele pu harti si diagrame'!$G$79*100</f>
        <v>20.290444916637078</v>
      </c>
      <c r="C90" s="121">
        <f>'tabele pu harti si diagrame'!C80/'tabele pu harti si diagrame'!$G$79*100</f>
        <v>50.271974851813575</v>
      </c>
      <c r="D90" s="121">
        <f>'tabele pu harti si diagrame'!D80/'tabele pu harti si diagrame'!$G$79*100</f>
        <v>21.233734053453407</v>
      </c>
      <c r="E90" s="121">
        <f>'tabele pu harti si diagrame'!E80/'tabele pu harti si diagrame'!$G$79*100</f>
        <v>5.0249918134778575</v>
      </c>
      <c r="F90" s="220">
        <f>'tabele pu harti si diagrame'!F81/'tabele pu harti si diagrame'!$G$81*100</f>
        <v>1.8244847448432775</v>
      </c>
      <c r="G90" s="121">
        <f>'tabele pu harti si diagrame'!G81/'tabele pu harti si diagrame'!$G$81*100</f>
        <v>100</v>
      </c>
      <c r="H90" s="121"/>
      <c r="I90" s="121"/>
      <c r="K90" s="123"/>
    </row>
    <row r="91" spans="1:11" s="124" customFormat="1" ht="18.75" hidden="1">
      <c r="A91" s="120" t="s">
        <v>568</v>
      </c>
      <c r="B91" s="121">
        <f>'tabele pu harti si diagrame'!B82/'tabele pu harti si diagrame'!$G$81*100</f>
        <v>11.06741101602166</v>
      </c>
      <c r="C91" s="121">
        <f>'tabele pu harti si diagrame'!C82/'tabele pu harti si diagrame'!$G$81*100</f>
        <v>69.791494814471037</v>
      </c>
      <c r="D91" s="121">
        <f>'tabele pu harti si diagrame'!D82/'tabele pu harti si diagrame'!$G$81*100</f>
        <v>11.625565868295075</v>
      </c>
      <c r="E91" s="121">
        <f>'tabele pu harti si diagrame'!E82/'tabele pu harti si diagrame'!$G$81*100</f>
        <v>5.6910435563689248</v>
      </c>
      <c r="F91" s="221"/>
      <c r="G91" s="125"/>
      <c r="H91" s="125"/>
      <c r="I91" s="121"/>
      <c r="K91" s="123"/>
    </row>
    <row r="92" spans="1:11" s="124" customFormat="1" hidden="1">
      <c r="A92" s="122"/>
      <c r="B92" s="123"/>
      <c r="C92" s="125"/>
      <c r="D92" s="125"/>
      <c r="E92" s="125"/>
      <c r="F92" s="192"/>
      <c r="G92"/>
      <c r="H92"/>
      <c r="I92" s="125"/>
      <c r="J92" s="125"/>
      <c r="K92" s="123"/>
    </row>
    <row r="93" spans="1:11" hidden="1"/>
    <row r="94" spans="1:11" hidden="1"/>
  </sheetData>
  <mergeCells count="16">
    <mergeCell ref="A75:C75"/>
    <mergeCell ref="A38:A39"/>
    <mergeCell ref="B50:E50"/>
    <mergeCell ref="A68:C69"/>
    <mergeCell ref="A72:C72"/>
    <mergeCell ref="A73:C73"/>
    <mergeCell ref="A74:C74"/>
    <mergeCell ref="A20:B20"/>
    <mergeCell ref="G11:H12"/>
    <mergeCell ref="J11:K12"/>
    <mergeCell ref="A2:B3"/>
    <mergeCell ref="D2:E3"/>
    <mergeCell ref="A11:B12"/>
    <mergeCell ref="D11:E12"/>
    <mergeCell ref="G2:H2"/>
    <mergeCell ref="J2:K3"/>
  </mergeCells>
  <pageMargins left="0.7" right="0.7" top="0.75" bottom="0.75" header="0.3" footer="0.3"/>
  <pageSetup paperSize="9" scale="90" orientation="landscape"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C000"/>
  </sheetPr>
  <dimension ref="A1:I34"/>
  <sheetViews>
    <sheetView tabSelected="1" view="pageBreakPreview" zoomScale="110" zoomScaleNormal="50" zoomScaleSheetLayoutView="110" workbookViewId="0">
      <selection activeCell="A5" sqref="A5:I6"/>
    </sheetView>
  </sheetViews>
  <sheetFormatPr defaultRowHeight="15.75"/>
  <cols>
    <col min="1" max="1" width="3.140625" style="30" bestFit="1" customWidth="1"/>
    <col min="2" max="2" width="24.5703125" style="41" customWidth="1"/>
    <col min="3" max="3" width="7.85546875" style="18" customWidth="1"/>
    <col min="4" max="4" width="9.140625" style="18" customWidth="1"/>
    <col min="5" max="8" width="7.85546875" style="18" customWidth="1"/>
    <col min="9" max="9" width="26.7109375" style="159" customWidth="1"/>
  </cols>
  <sheetData>
    <row r="1" spans="1:9" s="25" customFormat="1" ht="15">
      <c r="A1" s="781" t="s">
        <v>752</v>
      </c>
      <c r="B1" s="781"/>
      <c r="C1" s="781"/>
      <c r="D1" s="781"/>
      <c r="E1" s="781"/>
      <c r="F1" s="781"/>
      <c r="G1" s="781"/>
      <c r="H1" s="781"/>
      <c r="I1" s="781"/>
    </row>
    <row r="2" spans="1:9" s="25" customFormat="1" ht="13.5" customHeight="1">
      <c r="A2" s="874" t="s">
        <v>751</v>
      </c>
      <c r="B2" s="874"/>
      <c r="C2" s="874"/>
      <c r="D2" s="874"/>
      <c r="E2" s="874"/>
      <c r="F2" s="874"/>
      <c r="G2" s="874"/>
      <c r="H2" s="874"/>
      <c r="I2" s="874"/>
    </row>
    <row r="3" spans="1:9" ht="15" customHeight="1">
      <c r="A3" s="781">
        <v>2020</v>
      </c>
      <c r="B3" s="781"/>
      <c r="C3" s="781"/>
      <c r="D3" s="781"/>
      <c r="E3" s="781"/>
      <c r="F3" s="781"/>
      <c r="G3" s="781"/>
      <c r="H3" s="781"/>
      <c r="I3" s="781"/>
    </row>
    <row r="4" spans="1:9" ht="15" customHeight="1">
      <c r="C4" s="249"/>
      <c r="D4" s="249"/>
      <c r="E4" s="249"/>
      <c r="F4" s="249"/>
      <c r="G4" s="249"/>
      <c r="H4" s="249"/>
    </row>
    <row r="5" spans="1:9" s="17" customFormat="1">
      <c r="A5" s="845" t="s">
        <v>453</v>
      </c>
      <c r="B5" s="845"/>
      <c r="C5" s="283"/>
      <c r="D5" s="283"/>
      <c r="E5" s="283"/>
      <c r="F5" s="283"/>
      <c r="G5" s="283"/>
      <c r="H5" s="283"/>
      <c r="I5" s="320" t="s">
        <v>454</v>
      </c>
    </row>
    <row r="6" spans="1:9" s="31" customFormat="1" ht="79.900000000000006" customHeight="1">
      <c r="A6" s="846" t="s">
        <v>364</v>
      </c>
      <c r="B6" s="847"/>
      <c r="C6" s="688" t="s">
        <v>800</v>
      </c>
      <c r="D6" s="688" t="s">
        <v>809</v>
      </c>
      <c r="E6" s="688" t="s">
        <v>807</v>
      </c>
      <c r="F6" s="688" t="s">
        <v>810</v>
      </c>
      <c r="G6" s="688" t="s">
        <v>811</v>
      </c>
      <c r="H6" s="688" t="s">
        <v>805</v>
      </c>
      <c r="I6" s="293" t="s">
        <v>365</v>
      </c>
    </row>
    <row r="7" spans="1:9" s="25" customFormat="1" ht="15">
      <c r="A7" s="875" t="s">
        <v>366</v>
      </c>
      <c r="B7" s="875"/>
      <c r="C7" s="850"/>
      <c r="D7" s="851"/>
      <c r="E7" s="851"/>
      <c r="F7" s="851"/>
      <c r="G7" s="851"/>
      <c r="H7" s="852"/>
      <c r="I7" s="330" t="s">
        <v>367</v>
      </c>
    </row>
    <row r="8" spans="1:9" ht="23.25">
      <c r="A8" s="348" t="s">
        <v>251</v>
      </c>
      <c r="B8" s="423" t="s">
        <v>252</v>
      </c>
      <c r="C8" s="424">
        <v>20.41537820418861</v>
      </c>
      <c r="D8" s="425">
        <v>0.22984815379459897</v>
      </c>
      <c r="E8" s="425">
        <v>24.933221732268692</v>
      </c>
      <c r="F8" s="425">
        <v>26.523745840250868</v>
      </c>
      <c r="G8" s="425">
        <v>17.731447637861638</v>
      </c>
      <c r="H8" s="426">
        <v>9.3666918043941525</v>
      </c>
      <c r="I8" s="427" t="s">
        <v>290</v>
      </c>
    </row>
    <row r="9" spans="1:9" ht="15">
      <c r="A9" s="428" t="s">
        <v>253</v>
      </c>
      <c r="B9" s="408" t="s">
        <v>254</v>
      </c>
      <c r="C9" s="424">
        <v>1.1246683336477099</v>
      </c>
      <c r="D9" s="425">
        <v>0.16432161502356346</v>
      </c>
      <c r="E9" s="425">
        <v>0.6829468284219451</v>
      </c>
      <c r="F9" s="425">
        <v>0.41612148417957556</v>
      </c>
      <c r="G9" s="425">
        <v>0.10836589445585151</v>
      </c>
      <c r="H9" s="426">
        <v>0.40637388462347573</v>
      </c>
      <c r="I9" s="327" t="s">
        <v>291</v>
      </c>
    </row>
    <row r="10" spans="1:9" ht="23.25">
      <c r="A10" s="428" t="s">
        <v>255</v>
      </c>
      <c r="B10" s="408" t="s">
        <v>256</v>
      </c>
      <c r="C10" s="424">
        <v>15.099301642196576</v>
      </c>
      <c r="D10" s="425">
        <v>8.2805858725764718</v>
      </c>
      <c r="E10" s="425">
        <v>13.059931389740123</v>
      </c>
      <c r="F10" s="425">
        <v>6.7567181029329983</v>
      </c>
      <c r="G10" s="425">
        <v>14.907504472993201</v>
      </c>
      <c r="H10" s="426">
        <v>10.106664288678999</v>
      </c>
      <c r="I10" s="327" t="s">
        <v>292</v>
      </c>
    </row>
    <row r="11" spans="1:9" ht="45.75">
      <c r="A11" s="428" t="s">
        <v>257</v>
      </c>
      <c r="B11" s="408" t="s">
        <v>368</v>
      </c>
      <c r="C11" s="424">
        <v>0.95945636971074033</v>
      </c>
      <c r="D11" s="425">
        <v>1.992417684775416</v>
      </c>
      <c r="E11" s="425">
        <v>3.1542502571032713</v>
      </c>
      <c r="F11" s="425">
        <v>1.7598032697092905</v>
      </c>
      <c r="G11" s="425">
        <v>2.0499701789116771</v>
      </c>
      <c r="H11" s="426">
        <v>2.0061591992135641</v>
      </c>
      <c r="I11" s="327" t="s">
        <v>293</v>
      </c>
    </row>
    <row r="12" spans="1:9" ht="34.5">
      <c r="A12" s="428" t="s">
        <v>259</v>
      </c>
      <c r="B12" s="408" t="s">
        <v>260</v>
      </c>
      <c r="C12" s="424">
        <v>0.57286719854711599</v>
      </c>
      <c r="D12" s="425">
        <v>0.56309369504067786</v>
      </c>
      <c r="E12" s="425">
        <v>0.77019219938770789</v>
      </c>
      <c r="F12" s="425">
        <v>0.69156228590691515</v>
      </c>
      <c r="G12" s="425">
        <v>1.1096721545718624</v>
      </c>
      <c r="H12" s="426">
        <v>0.6186331026761408</v>
      </c>
      <c r="I12" s="327" t="s">
        <v>294</v>
      </c>
    </row>
    <row r="13" spans="1:9" ht="15">
      <c r="A13" s="428" t="s">
        <v>261</v>
      </c>
      <c r="B13" s="408" t="s">
        <v>262</v>
      </c>
      <c r="C13" s="424">
        <v>8.5592482133687486</v>
      </c>
      <c r="D13" s="425">
        <v>12.519227769831698</v>
      </c>
      <c r="E13" s="425">
        <v>4.2437905727324399</v>
      </c>
      <c r="F13" s="425">
        <v>5.0386762795219129</v>
      </c>
      <c r="G13" s="425">
        <v>7.80958246444869</v>
      </c>
      <c r="H13" s="426">
        <v>9.996691683670651</v>
      </c>
      <c r="I13" s="327" t="s">
        <v>295</v>
      </c>
    </row>
    <row r="14" spans="1:9" ht="45.75">
      <c r="A14" s="428" t="s">
        <v>263</v>
      </c>
      <c r="B14" s="408" t="s">
        <v>264</v>
      </c>
      <c r="C14" s="424">
        <v>9.8387109160455974</v>
      </c>
      <c r="D14" s="425">
        <v>19.86760431473186</v>
      </c>
      <c r="E14" s="425">
        <v>6.3609260079812033</v>
      </c>
      <c r="F14" s="425">
        <v>6.6702754330254272</v>
      </c>
      <c r="G14" s="425">
        <v>8.0492146064966228</v>
      </c>
      <c r="H14" s="426">
        <v>15.052457282479049</v>
      </c>
      <c r="I14" s="327" t="s">
        <v>296</v>
      </c>
    </row>
    <row r="15" spans="1:9" ht="15">
      <c r="A15" s="428" t="s">
        <v>265</v>
      </c>
      <c r="B15" s="408" t="s">
        <v>266</v>
      </c>
      <c r="C15" s="424">
        <v>2.2910661061879596</v>
      </c>
      <c r="D15" s="425">
        <v>4.0986290773903411</v>
      </c>
      <c r="E15" s="425">
        <v>3.055002171310119</v>
      </c>
      <c r="F15" s="425">
        <v>2.4384124249716721</v>
      </c>
      <c r="G15" s="425">
        <v>1.8535866501401863</v>
      </c>
      <c r="H15" s="426">
        <v>3.4970058412155822</v>
      </c>
      <c r="I15" s="327" t="s">
        <v>297</v>
      </c>
    </row>
    <row r="16" spans="1:9" ht="23.25">
      <c r="A16" s="428" t="s">
        <v>267</v>
      </c>
      <c r="B16" s="408" t="s">
        <v>268</v>
      </c>
      <c r="C16" s="424">
        <v>0.29030719704941366</v>
      </c>
      <c r="D16" s="425">
        <v>0.93784546901731458</v>
      </c>
      <c r="E16" s="425">
        <v>0.21865821420721168</v>
      </c>
      <c r="F16" s="425">
        <v>0.26797995897716037</v>
      </c>
      <c r="G16" s="425">
        <v>0.39955899358820296</v>
      </c>
      <c r="H16" s="426">
        <v>0.66875441821758685</v>
      </c>
      <c r="I16" s="327" t="s">
        <v>513</v>
      </c>
    </row>
    <row r="17" spans="1:9" ht="15">
      <c r="A17" s="428" t="s">
        <v>269</v>
      </c>
      <c r="B17" s="408" t="s">
        <v>270</v>
      </c>
      <c r="C17" s="424">
        <v>0.71823833094219314</v>
      </c>
      <c r="D17" s="425">
        <v>7.7346392124335166</v>
      </c>
      <c r="E17" s="425">
        <v>0.2037341050352417</v>
      </c>
      <c r="F17" s="425">
        <v>1.0068940567676123</v>
      </c>
      <c r="G17" s="425">
        <v>1.2599638834367659</v>
      </c>
      <c r="H17" s="426">
        <v>4.8818908100326066</v>
      </c>
      <c r="I17" s="327" t="s">
        <v>298</v>
      </c>
    </row>
    <row r="18" spans="1:9" ht="23.25">
      <c r="A18" s="428" t="s">
        <v>271</v>
      </c>
      <c r="B18" s="408" t="s">
        <v>272</v>
      </c>
      <c r="C18" s="424">
        <v>1.1591500558476897</v>
      </c>
      <c r="D18" s="425">
        <v>4.125269932807007</v>
      </c>
      <c r="E18" s="425">
        <v>1.6192266672799691</v>
      </c>
      <c r="F18" s="425">
        <v>1.4309537030605337</v>
      </c>
      <c r="G18" s="425">
        <v>2.2057996556568069</v>
      </c>
      <c r="H18" s="426">
        <v>3.0553469066952665</v>
      </c>
      <c r="I18" s="327" t="s">
        <v>299</v>
      </c>
    </row>
    <row r="19" spans="1:9" ht="23.25">
      <c r="A19" s="428" t="s">
        <v>273</v>
      </c>
      <c r="B19" s="408" t="s">
        <v>274</v>
      </c>
      <c r="C19" s="424">
        <v>7.2904555781199463</v>
      </c>
      <c r="D19" s="425">
        <v>7.0613794394971743</v>
      </c>
      <c r="E19" s="425">
        <v>11.148446981890695</v>
      </c>
      <c r="F19" s="425">
        <v>12.396491906117779</v>
      </c>
      <c r="G19" s="425">
        <v>11.035391209355678</v>
      </c>
      <c r="H19" s="426">
        <v>8.1983914185826219</v>
      </c>
      <c r="I19" s="327" t="s">
        <v>300</v>
      </c>
    </row>
    <row r="20" spans="1:9" ht="23.25">
      <c r="A20" s="428" t="s">
        <v>275</v>
      </c>
      <c r="B20" s="408" t="s">
        <v>276</v>
      </c>
      <c r="C20" s="424">
        <v>0.80113829409312209</v>
      </c>
      <c r="D20" s="425">
        <v>3.0810418803254724</v>
      </c>
      <c r="E20" s="425">
        <v>0.45283668309594804</v>
      </c>
      <c r="F20" s="425">
        <v>0.18739711883391011</v>
      </c>
      <c r="G20" s="425">
        <v>0.39878118989616396</v>
      </c>
      <c r="H20" s="426">
        <v>2.0636499697288153</v>
      </c>
      <c r="I20" s="327" t="s">
        <v>301</v>
      </c>
    </row>
    <row r="21" spans="1:9" ht="45.75">
      <c r="A21" s="428" t="s">
        <v>277</v>
      </c>
      <c r="B21" s="408" t="s">
        <v>278</v>
      </c>
      <c r="C21" s="424">
        <v>0.2378556615080471</v>
      </c>
      <c r="D21" s="425">
        <v>1.4980447265655001</v>
      </c>
      <c r="E21" s="425">
        <v>0.34713450855186673</v>
      </c>
      <c r="F21" s="425">
        <v>0.26107936281800648</v>
      </c>
      <c r="G21" s="425">
        <v>0.54484117431322343</v>
      </c>
      <c r="H21" s="426">
        <v>1.0203745359524454</v>
      </c>
      <c r="I21" s="327" t="s">
        <v>302</v>
      </c>
    </row>
    <row r="22" spans="1:9" ht="34.5">
      <c r="A22" s="428" t="s">
        <v>279</v>
      </c>
      <c r="B22" s="408" t="s">
        <v>280</v>
      </c>
      <c r="C22" s="424">
        <v>3.8291554376890691</v>
      </c>
      <c r="D22" s="425">
        <v>3.6237078338341835</v>
      </c>
      <c r="E22" s="425">
        <v>3.8412184743747351</v>
      </c>
      <c r="F22" s="425">
        <v>5.801941233305338</v>
      </c>
      <c r="G22" s="425">
        <v>4.3672712253445471</v>
      </c>
      <c r="H22" s="426">
        <v>3.8553979830189502</v>
      </c>
      <c r="I22" s="327" t="s">
        <v>303</v>
      </c>
    </row>
    <row r="23" spans="1:9" ht="15">
      <c r="A23" s="428" t="s">
        <v>281</v>
      </c>
      <c r="B23" s="408" t="s">
        <v>282</v>
      </c>
      <c r="C23" s="424">
        <v>7.5493319966997099</v>
      </c>
      <c r="D23" s="425">
        <v>3.4044938911021427</v>
      </c>
      <c r="E23" s="425">
        <v>6.5470506322829722</v>
      </c>
      <c r="F23" s="425">
        <v>8.4440401877486799</v>
      </c>
      <c r="G23" s="425">
        <v>7.8861744398017395</v>
      </c>
      <c r="H23" s="426">
        <v>4.9716263724496574</v>
      </c>
      <c r="I23" s="327" t="s">
        <v>304</v>
      </c>
    </row>
    <row r="24" spans="1:9" ht="23.25">
      <c r="A24" s="428" t="s">
        <v>283</v>
      </c>
      <c r="B24" s="408" t="s">
        <v>284</v>
      </c>
      <c r="C24" s="424">
        <v>3.7232278621171502</v>
      </c>
      <c r="D24" s="425">
        <v>4.9314330068900878</v>
      </c>
      <c r="E24" s="425">
        <v>4.4872793642477218</v>
      </c>
      <c r="F24" s="425">
        <v>4.4911246799691753</v>
      </c>
      <c r="G24" s="425">
        <v>3.1593922645500574</v>
      </c>
      <c r="H24" s="426">
        <v>4.6089950847610464</v>
      </c>
      <c r="I24" s="327" t="s">
        <v>305</v>
      </c>
    </row>
    <row r="25" spans="1:9" ht="23.25">
      <c r="A25" s="428" t="s">
        <v>285</v>
      </c>
      <c r="B25" s="408" t="s">
        <v>286</v>
      </c>
      <c r="C25" s="424">
        <v>1.1812798754200933</v>
      </c>
      <c r="D25" s="425">
        <v>0.70842899579859564</v>
      </c>
      <c r="E25" s="425">
        <v>0.58763639219704822</v>
      </c>
      <c r="F25" s="425">
        <v>0.6555106496161428</v>
      </c>
      <c r="G25" s="425">
        <v>0.76314633008509858</v>
      </c>
      <c r="H25" s="426">
        <v>0.75797165439697822</v>
      </c>
      <c r="I25" s="327" t="s">
        <v>515</v>
      </c>
    </row>
    <row r="26" spans="1:9" ht="23.25">
      <c r="A26" s="428" t="s">
        <v>287</v>
      </c>
      <c r="B26" s="408" t="s">
        <v>288</v>
      </c>
      <c r="C26" s="424">
        <v>0.83441865562752549</v>
      </c>
      <c r="D26" s="425">
        <v>1.6808115086565651</v>
      </c>
      <c r="E26" s="425">
        <v>0.75237328761996125</v>
      </c>
      <c r="F26" s="425">
        <v>0.66674055059605986</v>
      </c>
      <c r="G26" s="425">
        <v>0.79526139790231276</v>
      </c>
      <c r="H26" s="426">
        <v>1.3172360161128251</v>
      </c>
      <c r="I26" s="327" t="s">
        <v>306</v>
      </c>
    </row>
    <row r="27" spans="1:9" ht="68.25">
      <c r="A27" s="428" t="s">
        <v>289</v>
      </c>
      <c r="B27" s="408" t="s">
        <v>601</v>
      </c>
      <c r="C27" s="424">
        <v>0.13409206056951692</v>
      </c>
      <c r="D27" s="425">
        <v>0.12732066362296299</v>
      </c>
      <c r="E27" s="425">
        <v>0.2065834877226245</v>
      </c>
      <c r="F27" s="425">
        <v>0.16114011585658483</v>
      </c>
      <c r="G27" s="425">
        <v>0.23403413812225726</v>
      </c>
      <c r="H27" s="426">
        <v>0.14562465261106358</v>
      </c>
      <c r="I27" s="327" t="s">
        <v>307</v>
      </c>
    </row>
    <row r="28" spans="1:9" s="25" customFormat="1" ht="22.5">
      <c r="A28" s="429"/>
      <c r="B28" s="384" t="s">
        <v>455</v>
      </c>
      <c r="C28" s="430">
        <v>86.609347989576548</v>
      </c>
      <c r="D28" s="431">
        <v>86.630144743715164</v>
      </c>
      <c r="E28" s="431">
        <v>86.672439957451516</v>
      </c>
      <c r="F28" s="431">
        <v>86.066608644165655</v>
      </c>
      <c r="G28" s="431">
        <v>86.668959961932572</v>
      </c>
      <c r="H28" s="438">
        <v>86.595936909511479</v>
      </c>
      <c r="I28" s="389" t="s">
        <v>458</v>
      </c>
    </row>
    <row r="29" spans="1:9" s="26" customFormat="1" ht="15">
      <c r="A29" s="432"/>
      <c r="B29" s="408" t="s">
        <v>359</v>
      </c>
      <c r="C29" s="424">
        <v>13.390652010423439</v>
      </c>
      <c r="D29" s="425">
        <v>13.369855256284863</v>
      </c>
      <c r="E29" s="425">
        <v>13.327560042548511</v>
      </c>
      <c r="F29" s="425">
        <v>13.933391355834356</v>
      </c>
      <c r="G29" s="425">
        <v>13.331040038067412</v>
      </c>
      <c r="H29" s="426">
        <v>13.404063090488544</v>
      </c>
      <c r="I29" s="327" t="s">
        <v>358</v>
      </c>
    </row>
    <row r="30" spans="1:9" s="25" customFormat="1" ht="22.5">
      <c r="A30" s="433"/>
      <c r="B30" s="390" t="s">
        <v>430</v>
      </c>
      <c r="C30" s="434">
        <v>99.999999999999986</v>
      </c>
      <c r="D30" s="435">
        <v>100.00000000000003</v>
      </c>
      <c r="E30" s="435">
        <v>100.00000000000003</v>
      </c>
      <c r="F30" s="435">
        <v>100.00000000000001</v>
      </c>
      <c r="G30" s="435">
        <v>99.999999999999986</v>
      </c>
      <c r="H30" s="436">
        <v>100.00000000000003</v>
      </c>
      <c r="I30" s="437" t="s">
        <v>388</v>
      </c>
    </row>
    <row r="31" spans="1:9" s="283" customFormat="1" ht="11.25">
      <c r="A31" s="318"/>
      <c r="B31" s="408"/>
      <c r="I31" s="327"/>
    </row>
    <row r="32" spans="1:9" s="283" customFormat="1" ht="11.25">
      <c r="A32" s="283" t="s">
        <v>692</v>
      </c>
      <c r="B32" s="408"/>
      <c r="I32" s="327"/>
    </row>
    <row r="33" spans="1:9" s="283" customFormat="1" ht="11.25" customHeight="1">
      <c r="A33" s="819" t="s">
        <v>705</v>
      </c>
      <c r="B33" s="819"/>
      <c r="C33" s="819"/>
      <c r="D33" s="819"/>
      <c r="E33" s="819"/>
      <c r="F33" s="819"/>
      <c r="G33" s="819"/>
      <c r="H33" s="819"/>
      <c r="I33" s="819"/>
    </row>
    <row r="34" spans="1:9" s="283" customFormat="1" ht="11.25">
      <c r="A34" s="819" t="s">
        <v>706</v>
      </c>
      <c r="B34" s="819"/>
      <c r="C34" s="819"/>
      <c r="D34" s="819"/>
      <c r="E34" s="819"/>
      <c r="F34" s="819"/>
      <c r="G34" s="819"/>
      <c r="H34" s="819"/>
      <c r="I34" s="819"/>
    </row>
  </sheetData>
  <mergeCells count="9">
    <mergeCell ref="A33:I33"/>
    <mergeCell ref="A34:I34"/>
    <mergeCell ref="A1:I1"/>
    <mergeCell ref="A2:I2"/>
    <mergeCell ref="A5:B5"/>
    <mergeCell ref="A6:B6"/>
    <mergeCell ref="A7:B7"/>
    <mergeCell ref="C7:H7"/>
    <mergeCell ref="A3:I3"/>
  </mergeCells>
  <printOptions horizontalCentered="1"/>
  <pageMargins left="0.51181102362204722" right="0.51181102362204722" top="0.51181102362204722" bottom="0.51181102362204722" header="0.31496062992125984" footer="0.31496062992125984"/>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FFC000"/>
  </sheetPr>
  <dimension ref="A1:I48"/>
  <sheetViews>
    <sheetView tabSelected="1" view="pageBreakPreview" zoomScale="85" zoomScaleNormal="64" zoomScaleSheetLayoutView="85" workbookViewId="0">
      <selection activeCell="A5" sqref="A5:I6"/>
    </sheetView>
  </sheetViews>
  <sheetFormatPr defaultRowHeight="15"/>
  <cols>
    <col min="9" max="9" width="15.5703125" customWidth="1"/>
  </cols>
  <sheetData>
    <row r="1" spans="1:9" ht="30" customHeight="1">
      <c r="A1" s="805" t="s">
        <v>887</v>
      </c>
      <c r="B1" s="805"/>
      <c r="C1" s="805"/>
      <c r="D1" s="805"/>
      <c r="E1" s="805"/>
      <c r="F1" s="805"/>
      <c r="G1" s="805"/>
      <c r="H1" s="805"/>
      <c r="I1" s="805"/>
    </row>
    <row r="2" spans="1:9" ht="27.75" customHeight="1">
      <c r="A2" s="876" t="s">
        <v>1040</v>
      </c>
      <c r="B2" s="876"/>
      <c r="C2" s="876"/>
      <c r="D2" s="876"/>
      <c r="E2" s="876"/>
      <c r="F2" s="876"/>
      <c r="G2" s="876"/>
      <c r="H2" s="876"/>
      <c r="I2" s="876"/>
    </row>
    <row r="3" spans="1:9">
      <c r="A3" s="877">
        <v>2020</v>
      </c>
      <c r="B3" s="877"/>
      <c r="C3" s="877"/>
      <c r="D3" s="877"/>
      <c r="E3" s="877"/>
      <c r="F3" s="877"/>
      <c r="G3" s="877"/>
      <c r="H3" s="877"/>
      <c r="I3" s="877"/>
    </row>
    <row r="45" spans="2:7">
      <c r="C45" s="143"/>
      <c r="D45" s="143"/>
      <c r="E45" s="143"/>
      <c r="F45" s="143"/>
      <c r="G45" s="143"/>
    </row>
    <row r="46" spans="2:7" hidden="1">
      <c r="B46" s="126"/>
      <c r="C46" s="126"/>
      <c r="D46" s="126"/>
      <c r="E46" s="126"/>
      <c r="F46" s="126"/>
      <c r="G46" s="126"/>
    </row>
    <row r="47" spans="2:7" hidden="1">
      <c r="B47" s="105"/>
      <c r="C47" s="105"/>
      <c r="D47" s="105"/>
      <c r="E47" s="105"/>
      <c r="F47" s="105"/>
      <c r="G47" s="105"/>
    </row>
    <row r="48" spans="2:7">
      <c r="C48" s="105"/>
      <c r="D48" s="105"/>
      <c r="E48" s="105"/>
      <c r="F48" s="105"/>
      <c r="G48" s="105"/>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tabColor rgb="FFFFC000"/>
  </sheetPr>
  <dimension ref="A1:J50"/>
  <sheetViews>
    <sheetView tabSelected="1" view="pageBreakPreview" zoomScaleNormal="90" zoomScaleSheetLayoutView="100" workbookViewId="0">
      <selection activeCell="A5" sqref="A5:I6"/>
    </sheetView>
  </sheetViews>
  <sheetFormatPr defaultRowHeight="15"/>
  <cols>
    <col min="9" max="9" width="16.140625" customWidth="1"/>
  </cols>
  <sheetData>
    <row r="1" spans="1:10" ht="23.25" customHeight="1">
      <c r="A1" s="878" t="s">
        <v>820</v>
      </c>
      <c r="B1" s="878"/>
      <c r="C1" s="878"/>
      <c r="D1" s="878"/>
      <c r="E1" s="878"/>
      <c r="F1" s="878"/>
      <c r="G1" s="878"/>
      <c r="H1" s="878"/>
      <c r="I1" s="878"/>
      <c r="J1" s="111"/>
    </row>
    <row r="2" spans="1:10" ht="12.75" customHeight="1">
      <c r="A2" s="876" t="s">
        <v>823</v>
      </c>
      <c r="B2" s="876"/>
      <c r="C2" s="876"/>
      <c r="D2" s="876"/>
      <c r="E2" s="876"/>
      <c r="F2" s="876"/>
      <c r="G2" s="876"/>
      <c r="H2" s="876"/>
      <c r="I2" s="876"/>
      <c r="J2" s="112"/>
    </row>
    <row r="3" spans="1:10" ht="20.25">
      <c r="A3" s="807">
        <v>2020</v>
      </c>
      <c r="B3" s="807"/>
      <c r="C3" s="807"/>
      <c r="D3" s="807"/>
      <c r="E3" s="807"/>
      <c r="F3" s="807"/>
      <c r="G3" s="807"/>
      <c r="H3" s="807"/>
      <c r="I3" s="807"/>
      <c r="J3" s="113"/>
    </row>
    <row r="45" spans="1:7">
      <c r="B45" s="143"/>
      <c r="C45" s="143"/>
      <c r="D45" s="143"/>
      <c r="E45" s="143"/>
      <c r="F45" s="143"/>
    </row>
    <row r="46" spans="1:7" hidden="1">
      <c r="B46" s="126"/>
      <c r="C46" s="126"/>
      <c r="D46" s="126"/>
      <c r="E46" s="126"/>
      <c r="F46" s="126"/>
      <c r="G46" s="126"/>
    </row>
    <row r="47" spans="1:7" hidden="1">
      <c r="A47" s="132" t="s">
        <v>569</v>
      </c>
      <c r="B47" s="133"/>
      <c r="C47" s="134"/>
      <c r="D47" s="134"/>
      <c r="E47" s="134"/>
      <c r="F47" s="134"/>
      <c r="G47" s="135"/>
    </row>
    <row r="48" spans="1:7" ht="33.75" hidden="1">
      <c r="A48" s="132" t="s">
        <v>430</v>
      </c>
      <c r="B48" s="133"/>
      <c r="C48" s="133"/>
      <c r="D48" s="133"/>
      <c r="E48" s="133"/>
      <c r="F48" s="133"/>
      <c r="G48" s="133"/>
    </row>
    <row r="49" spans="1:7" hidden="1">
      <c r="A49" t="s">
        <v>570</v>
      </c>
      <c r="B49" s="105"/>
      <c r="C49" s="105"/>
      <c r="D49" s="105"/>
      <c r="E49" s="105"/>
      <c r="F49" s="105"/>
      <c r="G49" s="105"/>
    </row>
    <row r="50" spans="1:7">
      <c r="B50" s="105"/>
      <c r="C50" s="105"/>
      <c r="D50" s="105"/>
      <c r="E50" s="105"/>
      <c r="F50" s="105"/>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tabColor rgb="FFFFC000"/>
  </sheetPr>
  <dimension ref="A1:J47"/>
  <sheetViews>
    <sheetView tabSelected="1" view="pageBreakPreview" zoomScaleNormal="100" zoomScaleSheetLayoutView="100" workbookViewId="0">
      <selection activeCell="A5" sqref="A5:I6"/>
    </sheetView>
  </sheetViews>
  <sheetFormatPr defaultRowHeight="15"/>
  <cols>
    <col min="9" max="9" width="15.42578125" customWidth="1"/>
  </cols>
  <sheetData>
    <row r="1" spans="1:10" ht="23.25" customHeight="1">
      <c r="A1" s="878" t="s">
        <v>819</v>
      </c>
      <c r="B1" s="878"/>
      <c r="C1" s="878"/>
      <c r="D1" s="878"/>
      <c r="E1" s="878"/>
      <c r="F1" s="878"/>
      <c r="G1" s="878"/>
      <c r="H1" s="878"/>
      <c r="I1" s="878"/>
      <c r="J1" s="111"/>
    </row>
    <row r="2" spans="1:10" ht="16.5" customHeight="1">
      <c r="A2" s="818" t="s">
        <v>822</v>
      </c>
      <c r="B2" s="818"/>
      <c r="C2" s="818"/>
      <c r="D2" s="818"/>
      <c r="E2" s="818"/>
      <c r="F2" s="818"/>
      <c r="G2" s="818"/>
      <c r="H2" s="818"/>
      <c r="I2" s="818"/>
      <c r="J2" s="112"/>
    </row>
    <row r="3" spans="1:10" ht="20.25">
      <c r="A3" s="877">
        <v>2020</v>
      </c>
      <c r="B3" s="877"/>
      <c r="C3" s="877"/>
      <c r="D3" s="877"/>
      <c r="E3" s="877"/>
      <c r="F3" s="877"/>
      <c r="G3" s="877"/>
      <c r="H3" s="877"/>
      <c r="I3" s="877"/>
      <c r="J3" s="113"/>
    </row>
    <row r="44" spans="1:7">
      <c r="C44" s="143"/>
      <c r="D44" s="143"/>
      <c r="E44" s="143"/>
      <c r="F44" s="143"/>
      <c r="G44" s="143"/>
    </row>
    <row r="45" spans="1:7" hidden="1">
      <c r="B45" s="126" t="s">
        <v>431</v>
      </c>
      <c r="C45" s="126"/>
      <c r="D45" s="126"/>
      <c r="E45" s="126"/>
      <c r="F45" s="126"/>
      <c r="G45" s="126"/>
    </row>
    <row r="46" spans="1:7" hidden="1">
      <c r="A46" s="127" t="s">
        <v>262</v>
      </c>
      <c r="B46" s="128">
        <v>4.1288823551083462</v>
      </c>
      <c r="C46" s="129"/>
      <c r="D46" s="129"/>
      <c r="E46" s="129"/>
      <c r="F46" s="129"/>
      <c r="G46" s="130"/>
    </row>
    <row r="47" spans="1:7">
      <c r="C47" s="105"/>
      <c r="D47" s="105"/>
      <c r="E47" s="105"/>
      <c r="F47" s="105"/>
      <c r="G47" s="105"/>
    </row>
  </sheetData>
  <mergeCells count="3">
    <mergeCell ref="A1:I1"/>
    <mergeCell ref="A2:I2"/>
    <mergeCell ref="A3:I3"/>
  </mergeCells>
  <printOptions horizontalCentered="1"/>
  <pageMargins left="0.51181102362204722" right="0.51181102362204722" top="0.51181102362204722" bottom="0.51181102362204722"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66"/>
  <sheetViews>
    <sheetView tabSelected="1" view="pageBreakPreview" topLeftCell="A11" zoomScale="145" zoomScaleNormal="100" zoomScaleSheetLayoutView="145" workbookViewId="0">
      <selection activeCell="A5" sqref="A5:I6"/>
    </sheetView>
  </sheetViews>
  <sheetFormatPr defaultRowHeight="12.75"/>
  <cols>
    <col min="1" max="1" width="6.5703125" style="459" customWidth="1"/>
    <col min="2" max="2" width="80" style="459" customWidth="1"/>
    <col min="3" max="3" width="6.7109375" style="464" customWidth="1"/>
    <col min="4" max="16384" width="9.140625" style="459"/>
  </cols>
  <sheetData>
    <row r="1" spans="1:3" ht="15.75">
      <c r="A1" s="752" t="s">
        <v>0</v>
      </c>
      <c r="B1" s="752"/>
      <c r="C1" s="752"/>
    </row>
    <row r="2" spans="1:3" ht="19.5" customHeight="1">
      <c r="C2" s="462"/>
    </row>
    <row r="3" spans="1:3">
      <c r="B3" s="455" t="s">
        <v>594</v>
      </c>
      <c r="C3" s="463">
        <v>7</v>
      </c>
    </row>
    <row r="4" spans="1:3">
      <c r="A4" s="460"/>
      <c r="B4" s="460"/>
      <c r="C4" s="463"/>
    </row>
    <row r="5" spans="1:3">
      <c r="A5" s="682" t="s">
        <v>1</v>
      </c>
      <c r="B5" s="288" t="s">
        <v>2</v>
      </c>
      <c r="C5" s="463">
        <v>19</v>
      </c>
    </row>
    <row r="6" spans="1:3">
      <c r="A6" s="683" t="s">
        <v>3</v>
      </c>
      <c r="B6" s="461" t="s">
        <v>4</v>
      </c>
      <c r="C6" s="464">
        <v>20</v>
      </c>
    </row>
    <row r="7" spans="1:3">
      <c r="A7" s="683" t="s">
        <v>5</v>
      </c>
      <c r="B7" s="461" t="s">
        <v>412</v>
      </c>
      <c r="C7" s="464">
        <v>21</v>
      </c>
    </row>
    <row r="8" spans="1:3">
      <c r="A8" s="683" t="s">
        <v>832</v>
      </c>
      <c r="B8" s="461" t="s">
        <v>833</v>
      </c>
      <c r="C8" s="464">
        <v>22</v>
      </c>
    </row>
    <row r="9" spans="1:3">
      <c r="A9" s="683" t="s">
        <v>834</v>
      </c>
      <c r="B9" s="461" t="s">
        <v>839</v>
      </c>
      <c r="C9" s="464">
        <v>22</v>
      </c>
    </row>
    <row r="10" spans="1:3">
      <c r="A10" s="683" t="s">
        <v>835</v>
      </c>
      <c r="B10" s="461" t="s">
        <v>840</v>
      </c>
      <c r="C10" s="464">
        <v>23</v>
      </c>
    </row>
    <row r="11" spans="1:3">
      <c r="A11" s="683" t="s">
        <v>838</v>
      </c>
      <c r="B11" s="461" t="s">
        <v>841</v>
      </c>
      <c r="C11" s="464">
        <v>23</v>
      </c>
    </row>
    <row r="12" spans="1:3">
      <c r="A12" s="683"/>
      <c r="B12" s="461"/>
    </row>
    <row r="13" spans="1:3">
      <c r="A13" s="682" t="s">
        <v>6</v>
      </c>
      <c r="B13" s="288" t="s">
        <v>7</v>
      </c>
      <c r="C13" s="463">
        <v>24</v>
      </c>
    </row>
    <row r="14" spans="1:3">
      <c r="A14" s="683" t="s">
        <v>613</v>
      </c>
      <c r="B14" s="461" t="s">
        <v>614</v>
      </c>
      <c r="C14" s="464">
        <v>25</v>
      </c>
    </row>
    <row r="15" spans="1:3">
      <c r="A15" s="683" t="s">
        <v>8</v>
      </c>
      <c r="B15" s="461" t="s">
        <v>9</v>
      </c>
      <c r="C15" s="464">
        <v>25</v>
      </c>
    </row>
    <row r="16" spans="1:3">
      <c r="A16" s="683" t="s">
        <v>10</v>
      </c>
      <c r="B16" s="461" t="s">
        <v>11</v>
      </c>
      <c r="C16" s="464">
        <v>25</v>
      </c>
    </row>
    <row r="17" spans="1:3">
      <c r="A17" s="683" t="s">
        <v>12</v>
      </c>
      <c r="B17" s="461" t="s">
        <v>13</v>
      </c>
      <c r="C17" s="464">
        <v>26</v>
      </c>
    </row>
    <row r="18" spans="1:3">
      <c r="A18" s="683" t="s">
        <v>14</v>
      </c>
      <c r="B18" s="461" t="s">
        <v>15</v>
      </c>
      <c r="C18" s="464">
        <v>26</v>
      </c>
    </row>
    <row r="19" spans="1:3">
      <c r="A19" s="683" t="s">
        <v>16</v>
      </c>
      <c r="B19" s="461" t="s">
        <v>17</v>
      </c>
      <c r="C19" s="464">
        <v>26</v>
      </c>
    </row>
    <row r="20" spans="1:3">
      <c r="A20" s="683" t="s">
        <v>18</v>
      </c>
      <c r="B20" s="461" t="s">
        <v>19</v>
      </c>
      <c r="C20" s="464">
        <v>26</v>
      </c>
    </row>
    <row r="21" spans="1:3">
      <c r="A21" s="683" t="s">
        <v>20</v>
      </c>
      <c r="B21" s="461" t="s">
        <v>21</v>
      </c>
      <c r="C21" s="464">
        <v>27</v>
      </c>
    </row>
    <row r="22" spans="1:3">
      <c r="A22" s="683" t="s">
        <v>842</v>
      </c>
      <c r="B22" s="705" t="s">
        <v>22</v>
      </c>
      <c r="C22" s="464">
        <v>27</v>
      </c>
    </row>
    <row r="23" spans="1:3">
      <c r="A23" s="683" t="s">
        <v>843</v>
      </c>
      <c r="B23" s="705" t="s">
        <v>23</v>
      </c>
      <c r="C23" s="464">
        <v>27</v>
      </c>
    </row>
    <row r="24" spans="1:3">
      <c r="A24" s="683" t="s">
        <v>844</v>
      </c>
      <c r="B24" s="705" t="s">
        <v>24</v>
      </c>
      <c r="C24" s="464">
        <v>27</v>
      </c>
    </row>
    <row r="25" spans="1:3">
      <c r="A25" s="683"/>
      <c r="B25" s="461"/>
    </row>
    <row r="26" spans="1:3">
      <c r="A26" s="682" t="s">
        <v>25</v>
      </c>
      <c r="B26" s="288" t="s">
        <v>26</v>
      </c>
      <c r="C26" s="463">
        <v>28</v>
      </c>
    </row>
    <row r="27" spans="1:3">
      <c r="A27" s="683" t="s">
        <v>27</v>
      </c>
      <c r="B27" s="461" t="s">
        <v>9</v>
      </c>
      <c r="C27" s="464">
        <v>29</v>
      </c>
    </row>
    <row r="28" spans="1:3">
      <c r="A28" s="683" t="s">
        <v>28</v>
      </c>
      <c r="B28" s="461" t="s">
        <v>11</v>
      </c>
      <c r="C28" s="464">
        <v>29</v>
      </c>
    </row>
    <row r="29" spans="1:3">
      <c r="A29" s="683" t="s">
        <v>29</v>
      </c>
      <c r="B29" s="461" t="s">
        <v>13</v>
      </c>
      <c r="C29" s="464">
        <v>30</v>
      </c>
    </row>
    <row r="30" spans="1:3">
      <c r="A30" s="683" t="s">
        <v>30</v>
      </c>
      <c r="B30" s="461" t="s">
        <v>15</v>
      </c>
      <c r="C30" s="464">
        <v>30</v>
      </c>
    </row>
    <row r="31" spans="1:3">
      <c r="A31" s="683" t="s">
        <v>31</v>
      </c>
      <c r="B31" s="461" t="s">
        <v>17</v>
      </c>
      <c r="C31" s="464">
        <v>31</v>
      </c>
    </row>
    <row r="32" spans="1:3">
      <c r="A32" s="683" t="s">
        <v>32</v>
      </c>
      <c r="B32" s="461" t="s">
        <v>33</v>
      </c>
      <c r="C32" s="464">
        <v>31</v>
      </c>
    </row>
    <row r="33" spans="1:3">
      <c r="A33" s="683" t="s">
        <v>34</v>
      </c>
      <c r="B33" s="461" t="s">
        <v>35</v>
      </c>
      <c r="C33" s="464">
        <v>32</v>
      </c>
    </row>
    <row r="34" spans="1:3">
      <c r="A34" s="683" t="s">
        <v>36</v>
      </c>
      <c r="B34" s="461" t="s">
        <v>19</v>
      </c>
      <c r="C34" s="464">
        <v>33</v>
      </c>
    </row>
    <row r="35" spans="1:3">
      <c r="A35" s="683"/>
      <c r="B35" s="461"/>
    </row>
    <row r="36" spans="1:3">
      <c r="A36" s="682" t="s">
        <v>45</v>
      </c>
      <c r="B36" s="288" t="s">
        <v>38</v>
      </c>
      <c r="C36" s="463">
        <v>34</v>
      </c>
    </row>
    <row r="37" spans="1:3">
      <c r="A37" s="683" t="s">
        <v>46</v>
      </c>
      <c r="B37" s="461" t="s">
        <v>9</v>
      </c>
      <c r="C37" s="464">
        <v>35</v>
      </c>
    </row>
    <row r="38" spans="1:3">
      <c r="A38" s="683" t="s">
        <v>47</v>
      </c>
      <c r="B38" s="461" t="s">
        <v>11</v>
      </c>
      <c r="C38" s="464">
        <v>38</v>
      </c>
    </row>
    <row r="39" spans="1:3">
      <c r="A39" s="683"/>
      <c r="B39" s="461"/>
    </row>
    <row r="40" spans="1:3">
      <c r="A40" s="682" t="s">
        <v>44</v>
      </c>
      <c r="B40" s="288" t="s">
        <v>40</v>
      </c>
      <c r="C40" s="463">
        <v>42</v>
      </c>
    </row>
    <row r="41" spans="1:3">
      <c r="A41" s="683" t="s">
        <v>579</v>
      </c>
      <c r="B41" s="461" t="s">
        <v>847</v>
      </c>
      <c r="C41" s="464">
        <v>43</v>
      </c>
    </row>
    <row r="42" spans="1:3">
      <c r="A42" s="683" t="s">
        <v>580</v>
      </c>
      <c r="B42" s="461" t="s">
        <v>581</v>
      </c>
      <c r="C42" s="464">
        <v>44</v>
      </c>
    </row>
    <row r="43" spans="1:3">
      <c r="A43" s="683" t="s">
        <v>845</v>
      </c>
      <c r="B43" s="461" t="s">
        <v>846</v>
      </c>
      <c r="C43" s="464">
        <v>45</v>
      </c>
    </row>
    <row r="44" spans="1:3">
      <c r="A44" s="682"/>
      <c r="B44" s="288"/>
      <c r="C44" s="463"/>
    </row>
    <row r="45" spans="1:3">
      <c r="A45" s="682" t="s">
        <v>39</v>
      </c>
      <c r="B45" s="288" t="s">
        <v>562</v>
      </c>
      <c r="C45" s="463">
        <v>46</v>
      </c>
    </row>
    <row r="46" spans="1:3">
      <c r="A46" s="683" t="s">
        <v>42</v>
      </c>
      <c r="B46" s="469" t="s">
        <v>523</v>
      </c>
      <c r="C46" s="464">
        <v>48</v>
      </c>
    </row>
    <row r="47" spans="1:3" ht="25.5">
      <c r="A47" s="683" t="s">
        <v>41</v>
      </c>
      <c r="B47" s="469" t="s">
        <v>848</v>
      </c>
      <c r="C47" s="464">
        <v>49</v>
      </c>
    </row>
    <row r="48" spans="1:3">
      <c r="A48" s="683"/>
      <c r="B48" s="469"/>
    </row>
    <row r="49" spans="1:3">
      <c r="A49" s="682" t="s">
        <v>43</v>
      </c>
      <c r="B49" s="288" t="s">
        <v>37</v>
      </c>
      <c r="C49" s="463">
        <v>50</v>
      </c>
    </row>
    <row r="50" spans="1:3">
      <c r="A50" s="683"/>
      <c r="B50" s="461"/>
    </row>
    <row r="51" spans="1:3">
      <c r="A51" s="682">
        <v>8</v>
      </c>
      <c r="B51" s="288" t="s">
        <v>595</v>
      </c>
      <c r="C51" s="463">
        <v>54</v>
      </c>
    </row>
    <row r="52" spans="1:3">
      <c r="A52" s="684" t="s">
        <v>582</v>
      </c>
      <c r="B52" s="461" t="s">
        <v>430</v>
      </c>
      <c r="C52" s="464">
        <v>56</v>
      </c>
    </row>
    <row r="53" spans="1:3">
      <c r="A53" s="684" t="s">
        <v>583</v>
      </c>
      <c r="B53" s="461" t="s">
        <v>850</v>
      </c>
      <c r="C53" s="464">
        <v>56</v>
      </c>
    </row>
    <row r="54" spans="1:3">
      <c r="A54" s="684" t="s">
        <v>586</v>
      </c>
      <c r="B54" s="461" t="s">
        <v>849</v>
      </c>
      <c r="C54" s="464">
        <v>57</v>
      </c>
    </row>
    <row r="55" spans="1:3">
      <c r="A55" s="684" t="s">
        <v>584</v>
      </c>
      <c r="B55" s="459" t="s">
        <v>651</v>
      </c>
      <c r="C55" s="464">
        <v>58</v>
      </c>
    </row>
    <row r="56" spans="1:3">
      <c r="A56" s="684" t="s">
        <v>585</v>
      </c>
      <c r="B56" s="459" t="s">
        <v>621</v>
      </c>
      <c r="C56" s="464">
        <v>59</v>
      </c>
    </row>
    <row r="57" spans="1:3" ht="25.5">
      <c r="A57" s="684" t="s">
        <v>853</v>
      </c>
      <c r="B57" s="465" t="s">
        <v>892</v>
      </c>
      <c r="C57" s="464">
        <v>60</v>
      </c>
    </row>
    <row r="58" spans="1:3">
      <c r="A58" s="684" t="s">
        <v>854</v>
      </c>
      <c r="B58" s="465" t="s">
        <v>859</v>
      </c>
      <c r="C58" s="464">
        <v>61</v>
      </c>
    </row>
    <row r="59" spans="1:3">
      <c r="A59" s="684" t="s">
        <v>855</v>
      </c>
      <c r="B59" s="465" t="s">
        <v>860</v>
      </c>
      <c r="C59" s="464">
        <v>62</v>
      </c>
    </row>
    <row r="60" spans="1:3">
      <c r="A60" s="684" t="s">
        <v>856</v>
      </c>
      <c r="B60" s="465" t="s">
        <v>861</v>
      </c>
      <c r="C60" s="464">
        <v>63</v>
      </c>
    </row>
    <row r="61" spans="1:3">
      <c r="A61" s="684" t="s">
        <v>857</v>
      </c>
      <c r="B61" s="465" t="s">
        <v>622</v>
      </c>
      <c r="C61" s="464">
        <v>64</v>
      </c>
    </row>
    <row r="62" spans="1:3">
      <c r="A62" s="684" t="s">
        <v>858</v>
      </c>
      <c r="B62" s="459" t="s">
        <v>862</v>
      </c>
      <c r="C62" s="464">
        <v>65</v>
      </c>
    </row>
    <row r="63" spans="1:3" ht="25.5">
      <c r="A63" s="684" t="s">
        <v>863</v>
      </c>
      <c r="B63" s="465" t="s">
        <v>867</v>
      </c>
      <c r="C63" s="464">
        <v>66</v>
      </c>
    </row>
    <row r="64" spans="1:3" ht="25.5">
      <c r="A64" s="684" t="s">
        <v>864</v>
      </c>
      <c r="B64" s="465" t="s">
        <v>893</v>
      </c>
      <c r="C64" s="464">
        <v>66</v>
      </c>
    </row>
    <row r="65" spans="1:3" ht="25.5">
      <c r="A65" s="684" t="s">
        <v>865</v>
      </c>
      <c r="B65" s="465" t="s">
        <v>895</v>
      </c>
      <c r="C65" s="464">
        <v>67</v>
      </c>
    </row>
    <row r="66" spans="1:3" ht="25.5">
      <c r="A66" s="684" t="s">
        <v>866</v>
      </c>
      <c r="B66" s="465" t="s">
        <v>894</v>
      </c>
      <c r="C66" s="464">
        <v>67</v>
      </c>
    </row>
  </sheetData>
  <mergeCells count="1">
    <mergeCell ref="A1:C1"/>
  </mergeCells>
  <printOptions horizontalCentered="1"/>
  <pageMargins left="0.51181102362204722" right="0.51181102362204722" top="0.51181102362204722" bottom="0.51181102362204722" header="0.31496062992125984" footer="0.31496062992125984"/>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FFC000"/>
  </sheetPr>
  <dimension ref="A1:M50"/>
  <sheetViews>
    <sheetView tabSelected="1" view="pageBreakPreview" zoomScaleNormal="100" zoomScaleSheetLayoutView="100" workbookViewId="0">
      <selection activeCell="A5" sqref="A5:I6"/>
    </sheetView>
  </sheetViews>
  <sheetFormatPr defaultRowHeight="15"/>
  <cols>
    <col min="2" max="2" width="10.85546875" bestFit="1" customWidth="1"/>
    <col min="9" max="9" width="13.5703125" customWidth="1"/>
  </cols>
  <sheetData>
    <row r="1" spans="1:13" ht="21.75" customHeight="1">
      <c r="A1" s="878" t="s">
        <v>818</v>
      </c>
      <c r="B1" s="878"/>
      <c r="C1" s="878"/>
      <c r="D1" s="878"/>
      <c r="E1" s="878"/>
      <c r="F1" s="878"/>
      <c r="G1" s="878"/>
      <c r="H1" s="878"/>
      <c r="I1" s="878"/>
      <c r="J1" s="111"/>
    </row>
    <row r="2" spans="1:13" ht="12" customHeight="1">
      <c r="A2" s="876" t="s">
        <v>821</v>
      </c>
      <c r="B2" s="876"/>
      <c r="C2" s="876"/>
      <c r="D2" s="876"/>
      <c r="E2" s="876"/>
      <c r="F2" s="876"/>
      <c r="G2" s="876"/>
      <c r="H2" s="876"/>
      <c r="I2" s="876"/>
      <c r="J2" s="112"/>
    </row>
    <row r="3" spans="1:13" ht="20.25">
      <c r="A3" s="877">
        <v>2020</v>
      </c>
      <c r="B3" s="877"/>
      <c r="C3" s="877"/>
      <c r="D3" s="877"/>
      <c r="E3" s="877"/>
      <c r="F3" s="877"/>
      <c r="G3" s="877"/>
      <c r="H3" s="877"/>
      <c r="I3" s="877"/>
      <c r="J3" s="113"/>
    </row>
    <row r="9" spans="1:13">
      <c r="M9" s="2"/>
    </row>
    <row r="45" spans="1:7" ht="30" hidden="1">
      <c r="B45" s="126" t="s">
        <v>431</v>
      </c>
      <c r="C45" s="126" t="s">
        <v>536</v>
      </c>
      <c r="D45" s="126" t="s">
        <v>434</v>
      </c>
      <c r="E45" s="126" t="s">
        <v>537</v>
      </c>
      <c r="F45" s="126" t="s">
        <v>538</v>
      </c>
      <c r="G45" s="126" t="s">
        <v>435</v>
      </c>
    </row>
    <row r="46" spans="1:7" hidden="1">
      <c r="A46" t="s">
        <v>568</v>
      </c>
      <c r="B46" s="131">
        <f>SUM('8.3.PIBR_AE'!C13:C26)</f>
        <v>11957826.567796776</v>
      </c>
      <c r="C46" s="131">
        <f>SUM('8.3.PIBR_AE'!D13:D26)</f>
        <v>75406487.541720062</v>
      </c>
      <c r="D46" s="131">
        <f>SUM('8.3.PIBR_AE'!E13:E26)</f>
        <v>12560887.113013512</v>
      </c>
      <c r="E46" s="131">
        <f>SUM('8.3.PIBR_AE'!F13:F26)</f>
        <v>6148909.7801031545</v>
      </c>
      <c r="F46" s="131">
        <f>SUM('8.3.PIBR_AE'!G13:G26)</f>
        <v>1971271.5216633612</v>
      </c>
      <c r="G46" s="131">
        <f>SUM('8.3.PIBR_AE'!H13:H26)</f>
        <v>108045382.52429689</v>
      </c>
    </row>
    <row r="47" spans="1:7" ht="33.75" hidden="1">
      <c r="A47" s="132" t="s">
        <v>430</v>
      </c>
      <c r="B47" s="133">
        <f>'8.7.pond_ind'!B48</f>
        <v>0</v>
      </c>
      <c r="C47" s="133">
        <f>'8.7.pond_ind'!C48</f>
        <v>0</v>
      </c>
      <c r="D47" s="133">
        <f>'8.7.pond_ind'!D48</f>
        <v>0</v>
      </c>
      <c r="E47" s="133">
        <f>'8.7.pond_ind'!E48</f>
        <v>0</v>
      </c>
      <c r="F47" s="133">
        <f>'8.7.pond_ind'!F48</f>
        <v>0</v>
      </c>
      <c r="G47" s="133">
        <f>'8.7.pond_ind'!G48</f>
        <v>0</v>
      </c>
    </row>
    <row r="48" spans="1:7" hidden="1">
      <c r="A48" t="s">
        <v>570</v>
      </c>
      <c r="B48" s="105" t="e">
        <f>B46/B47*100</f>
        <v>#DIV/0!</v>
      </c>
      <c r="C48" s="105" t="e">
        <f t="shared" ref="C48:F48" si="0">C46/C47*100</f>
        <v>#DIV/0!</v>
      </c>
      <c r="D48" s="105" t="e">
        <f t="shared" si="0"/>
        <v>#DIV/0!</v>
      </c>
      <c r="E48" s="105" t="e">
        <f t="shared" si="0"/>
        <v>#DIV/0!</v>
      </c>
      <c r="F48" s="105" t="e">
        <f t="shared" si="0"/>
        <v>#DIV/0!</v>
      </c>
    </row>
    <row r="49" spans="3:7">
      <c r="C49" s="143"/>
      <c r="D49" s="143"/>
      <c r="E49" s="143"/>
      <c r="F49" s="143"/>
      <c r="G49" s="143"/>
    </row>
    <row r="50" spans="3:7">
      <c r="C50" s="105"/>
      <c r="D50" s="105"/>
      <c r="E50" s="105"/>
      <c r="F50" s="105"/>
      <c r="G50" s="105"/>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000"/>
  </sheetPr>
  <dimension ref="A1:I35"/>
  <sheetViews>
    <sheetView tabSelected="1" view="pageBreakPreview" topLeftCell="A19" zoomScaleNormal="50" zoomScaleSheetLayoutView="100" workbookViewId="0">
      <selection activeCell="A5" sqref="A5:I6"/>
    </sheetView>
  </sheetViews>
  <sheetFormatPr defaultRowHeight="15.75"/>
  <cols>
    <col min="1" max="1" width="3.140625" style="30" bestFit="1" customWidth="1"/>
    <col min="2" max="2" width="26.5703125" style="188" customWidth="1"/>
    <col min="3" max="3" width="8.5703125" style="18" customWidth="1"/>
    <col min="4" max="4" width="9.140625" style="18" customWidth="1"/>
    <col min="5" max="8" width="8.140625" style="18" customWidth="1"/>
    <col min="9" max="9" width="31.85546875" style="159" customWidth="1"/>
  </cols>
  <sheetData>
    <row r="1" spans="1:9" s="25" customFormat="1" ht="15">
      <c r="A1" s="805" t="s">
        <v>753</v>
      </c>
      <c r="B1" s="805"/>
      <c r="C1" s="805"/>
      <c r="D1" s="805"/>
      <c r="E1" s="805"/>
      <c r="F1" s="805"/>
      <c r="G1" s="805"/>
      <c r="H1" s="805"/>
      <c r="I1" s="805"/>
    </row>
    <row r="2" spans="1:9" s="25" customFormat="1" ht="15">
      <c r="A2" s="818" t="s">
        <v>754</v>
      </c>
      <c r="B2" s="818"/>
      <c r="C2" s="818"/>
      <c r="D2" s="818"/>
      <c r="E2" s="818"/>
      <c r="F2" s="818"/>
      <c r="G2" s="818"/>
      <c r="H2" s="818"/>
      <c r="I2" s="818"/>
    </row>
    <row r="3" spans="1:9" ht="18.600000000000001" customHeight="1">
      <c r="A3" s="805">
        <v>2020</v>
      </c>
      <c r="B3" s="805"/>
      <c r="C3" s="805"/>
      <c r="D3" s="805"/>
      <c r="E3" s="805"/>
      <c r="F3" s="805"/>
      <c r="G3" s="805"/>
      <c r="H3" s="805"/>
      <c r="I3" s="805"/>
    </row>
    <row r="4" spans="1:9" ht="9.75" customHeight="1">
      <c r="A4" s="806"/>
      <c r="B4" s="806"/>
      <c r="C4" s="806"/>
      <c r="D4" s="806"/>
      <c r="E4" s="806"/>
      <c r="F4" s="806"/>
      <c r="G4" s="806"/>
      <c r="H4" s="806"/>
      <c r="I4" s="806"/>
    </row>
    <row r="5" spans="1:9" s="17" customFormat="1">
      <c r="A5" s="845" t="s">
        <v>453</v>
      </c>
      <c r="B5" s="845"/>
      <c r="C5" s="283"/>
      <c r="D5" s="283"/>
      <c r="E5" s="283"/>
      <c r="F5" s="283"/>
      <c r="G5" s="283"/>
      <c r="H5" s="283"/>
      <c r="I5" s="320" t="s">
        <v>454</v>
      </c>
    </row>
    <row r="6" spans="1:9" s="31" customFormat="1" ht="59.25" customHeight="1">
      <c r="A6" s="846" t="s">
        <v>364</v>
      </c>
      <c r="B6" s="847"/>
      <c r="C6" s="589" t="s">
        <v>800</v>
      </c>
      <c r="D6" s="589" t="s">
        <v>812</v>
      </c>
      <c r="E6" s="589" t="s">
        <v>807</v>
      </c>
      <c r="F6" s="589" t="s">
        <v>803</v>
      </c>
      <c r="G6" s="589" t="s">
        <v>813</v>
      </c>
      <c r="H6" s="589" t="s">
        <v>805</v>
      </c>
      <c r="I6" s="293" t="s">
        <v>365</v>
      </c>
    </row>
    <row r="7" spans="1:9" s="25" customFormat="1" ht="15">
      <c r="A7" s="875" t="s">
        <v>366</v>
      </c>
      <c r="B7" s="875"/>
      <c r="C7" s="850"/>
      <c r="D7" s="851"/>
      <c r="E7" s="851"/>
      <c r="F7" s="851"/>
      <c r="G7" s="851"/>
      <c r="H7" s="852"/>
      <c r="I7" s="330" t="s">
        <v>367</v>
      </c>
    </row>
    <row r="8" spans="1:9" ht="15">
      <c r="A8" s="348" t="s">
        <v>251</v>
      </c>
      <c r="B8" s="423" t="s">
        <v>252</v>
      </c>
      <c r="C8" s="442">
        <v>32.721568005402482</v>
      </c>
      <c r="D8" s="443">
        <v>1.4733134936777861</v>
      </c>
      <c r="E8" s="443">
        <v>42.031172372573614</v>
      </c>
      <c r="F8" s="443">
        <v>19.424183295511156</v>
      </c>
      <c r="G8" s="443">
        <v>4.3497628328349647</v>
      </c>
      <c r="H8" s="426">
        <v>100</v>
      </c>
      <c r="I8" s="427" t="s">
        <v>290</v>
      </c>
    </row>
    <row r="9" spans="1:9" ht="15">
      <c r="A9" s="428" t="s">
        <v>253</v>
      </c>
      <c r="B9" s="408" t="s">
        <v>254</v>
      </c>
      <c r="C9" s="442">
        <v>41.549096502441778</v>
      </c>
      <c r="D9" s="443">
        <v>24.277797331834542</v>
      </c>
      <c r="E9" s="443">
        <v>26.536304219891232</v>
      </c>
      <c r="F9" s="443">
        <v>7.0240644682410158</v>
      </c>
      <c r="G9" s="443">
        <v>0.61273747759142272</v>
      </c>
      <c r="H9" s="426">
        <v>100</v>
      </c>
      <c r="I9" s="327" t="s">
        <v>291</v>
      </c>
    </row>
    <row r="10" spans="1:9" ht="15">
      <c r="A10" s="428" t="s">
        <v>255</v>
      </c>
      <c r="B10" s="408" t="s">
        <v>256</v>
      </c>
      <c r="C10" s="442">
        <v>22.429104210006301</v>
      </c>
      <c r="D10" s="443">
        <v>49.191900626175759</v>
      </c>
      <c r="E10" s="443">
        <v>20.403862618601188</v>
      </c>
      <c r="F10" s="443">
        <v>4.5858738168903246</v>
      </c>
      <c r="G10" s="443">
        <v>3.3892587283264395</v>
      </c>
      <c r="H10" s="426">
        <v>100.00000000000001</v>
      </c>
      <c r="I10" s="327" t="s">
        <v>292</v>
      </c>
    </row>
    <row r="11" spans="1:9" ht="34.5">
      <c r="A11" s="428" t="s">
        <v>257</v>
      </c>
      <c r="B11" s="408" t="s">
        <v>258</v>
      </c>
      <c r="C11" s="442">
        <v>7.1799718981185574</v>
      </c>
      <c r="D11" s="443">
        <v>59.628704202868718</v>
      </c>
      <c r="E11" s="443">
        <v>24.826190807238664</v>
      </c>
      <c r="F11" s="443">
        <v>6.0171781158466286</v>
      </c>
      <c r="G11" s="443">
        <v>2.3479549759274265</v>
      </c>
      <c r="H11" s="426">
        <v>99.999999999999986</v>
      </c>
      <c r="I11" s="327" t="s">
        <v>293</v>
      </c>
    </row>
    <row r="12" spans="1:9" ht="34.5">
      <c r="A12" s="428" t="s">
        <v>259</v>
      </c>
      <c r="B12" s="408" t="s">
        <v>260</v>
      </c>
      <c r="C12" s="442">
        <v>13.902205646076348</v>
      </c>
      <c r="D12" s="443">
        <v>54.649713171790694</v>
      </c>
      <c r="E12" s="443">
        <v>19.65827001446948</v>
      </c>
      <c r="F12" s="443">
        <v>7.6681797860620486</v>
      </c>
      <c r="G12" s="443">
        <v>4.1216313816014347</v>
      </c>
      <c r="H12" s="426">
        <v>100.00000000000001</v>
      </c>
      <c r="I12" s="327" t="s">
        <v>294</v>
      </c>
    </row>
    <row r="13" spans="1:9" ht="15">
      <c r="A13" s="428" t="s">
        <v>261</v>
      </c>
      <c r="B13" s="408" t="s">
        <v>262</v>
      </c>
      <c r="C13" s="442">
        <v>12.854116466846557</v>
      </c>
      <c r="D13" s="443">
        <v>75.190265866487835</v>
      </c>
      <c r="E13" s="443">
        <v>6.7031197990173279</v>
      </c>
      <c r="F13" s="443">
        <v>3.4574371952224014</v>
      </c>
      <c r="G13" s="443">
        <v>1.7950606724258718</v>
      </c>
      <c r="H13" s="426">
        <v>100</v>
      </c>
      <c r="I13" s="327" t="s">
        <v>295</v>
      </c>
    </row>
    <row r="14" spans="1:9" ht="45.75">
      <c r="A14" s="428" t="s">
        <v>263</v>
      </c>
      <c r="B14" s="408" t="s">
        <v>264</v>
      </c>
      <c r="C14" s="442">
        <v>9.8128171056819706</v>
      </c>
      <c r="D14" s="443">
        <v>79.246205444322044</v>
      </c>
      <c r="E14" s="443">
        <v>6.6725567443144689</v>
      </c>
      <c r="F14" s="443">
        <v>3.0396984685388477</v>
      </c>
      <c r="G14" s="443">
        <v>1.2287222371426705</v>
      </c>
      <c r="H14" s="426">
        <v>100</v>
      </c>
      <c r="I14" s="327" t="s">
        <v>296</v>
      </c>
    </row>
    <row r="15" spans="1:9" ht="15">
      <c r="A15" s="428" t="s">
        <v>265</v>
      </c>
      <c r="B15" s="408" t="s">
        <v>266</v>
      </c>
      <c r="C15" s="442">
        <v>9.8356750094250511</v>
      </c>
      <c r="D15" s="443">
        <v>70.369203691371368</v>
      </c>
      <c r="E15" s="443">
        <v>13.794135917747763</v>
      </c>
      <c r="F15" s="443">
        <v>4.7830502719779266</v>
      </c>
      <c r="G15" s="443">
        <v>1.2179351094778852</v>
      </c>
      <c r="H15" s="426">
        <v>100</v>
      </c>
      <c r="I15" s="327" t="s">
        <v>297</v>
      </c>
    </row>
    <row r="16" spans="1:9" ht="23.25">
      <c r="A16" s="428" t="s">
        <v>267</v>
      </c>
      <c r="B16" s="408" t="s">
        <v>268</v>
      </c>
      <c r="C16" s="442">
        <v>6.5170949129313147</v>
      </c>
      <c r="D16" s="443">
        <v>84.198624690616981</v>
      </c>
      <c r="E16" s="443">
        <v>5.1627187668974583</v>
      </c>
      <c r="F16" s="443">
        <v>2.7487155078288317</v>
      </c>
      <c r="G16" s="443">
        <v>1.3728461217254182</v>
      </c>
      <c r="H16" s="426">
        <v>100</v>
      </c>
      <c r="I16" s="327" t="s">
        <v>513</v>
      </c>
    </row>
    <row r="17" spans="1:9" ht="15">
      <c r="A17" s="428" t="s">
        <v>269</v>
      </c>
      <c r="B17" s="408" t="s">
        <v>270</v>
      </c>
      <c r="C17" s="442">
        <v>2.2087340423049637</v>
      </c>
      <c r="D17" s="443">
        <v>95.124497669270241</v>
      </c>
      <c r="E17" s="443">
        <v>0.65895386503072473</v>
      </c>
      <c r="F17" s="443">
        <v>1.414783077340076</v>
      </c>
      <c r="G17" s="443">
        <v>0.59303134605397467</v>
      </c>
      <c r="H17" s="426">
        <v>99.999999999999986</v>
      </c>
      <c r="I17" s="327" t="s">
        <v>298</v>
      </c>
    </row>
    <row r="18" spans="1:9" ht="23.25">
      <c r="A18" s="428" t="s">
        <v>271</v>
      </c>
      <c r="B18" s="408" t="s">
        <v>272</v>
      </c>
      <c r="C18" s="442">
        <v>5.6956335628721693</v>
      </c>
      <c r="D18" s="443">
        <v>81.064782411262797</v>
      </c>
      <c r="E18" s="443">
        <v>8.3680921788022022</v>
      </c>
      <c r="F18" s="443">
        <v>3.2126187960627064</v>
      </c>
      <c r="G18" s="443">
        <v>1.6588730510001359</v>
      </c>
      <c r="H18" s="426">
        <v>100.00000000000003</v>
      </c>
      <c r="I18" s="327" t="s">
        <v>299</v>
      </c>
    </row>
    <row r="19" spans="1:9" ht="15">
      <c r="A19" s="428" t="s">
        <v>273</v>
      </c>
      <c r="B19" s="408" t="s">
        <v>274</v>
      </c>
      <c r="C19" s="442">
        <v>13.35023549278943</v>
      </c>
      <c r="D19" s="443">
        <v>51.71318385033625</v>
      </c>
      <c r="E19" s="443">
        <v>21.47163219086989</v>
      </c>
      <c r="F19" s="443">
        <v>10.372042620051158</v>
      </c>
      <c r="G19" s="443">
        <v>3.0929058459532652</v>
      </c>
      <c r="H19" s="426">
        <v>99.999999999999986</v>
      </c>
      <c r="I19" s="327" t="s">
        <v>300</v>
      </c>
    </row>
    <row r="20" spans="1:9" ht="23.25">
      <c r="A20" s="428" t="s">
        <v>275</v>
      </c>
      <c r="B20" s="408" t="s">
        <v>276</v>
      </c>
      <c r="C20" s="442">
        <v>5.8281988853407389</v>
      </c>
      <c r="D20" s="443">
        <v>89.640019779015773</v>
      </c>
      <c r="E20" s="443">
        <v>3.4648536913298478</v>
      </c>
      <c r="F20" s="443">
        <v>0.62290384932589649</v>
      </c>
      <c r="G20" s="443">
        <v>0.44402379498775191</v>
      </c>
      <c r="H20" s="426">
        <v>100.00000000000001</v>
      </c>
      <c r="I20" s="327" t="s">
        <v>301</v>
      </c>
    </row>
    <row r="21" spans="1:9" ht="34.5">
      <c r="A21" s="428" t="s">
        <v>277</v>
      </c>
      <c r="B21" s="408" t="s">
        <v>278</v>
      </c>
      <c r="C21" s="442">
        <v>3.4995869525694641</v>
      </c>
      <c r="D21" s="443">
        <v>88.146595995764031</v>
      </c>
      <c r="E21" s="443">
        <v>5.3717712722219675</v>
      </c>
      <c r="F21" s="443">
        <v>1.7551210410495206</v>
      </c>
      <c r="G21" s="443">
        <v>1.2269247383950146</v>
      </c>
      <c r="H21" s="426">
        <v>99.999999999999986</v>
      </c>
      <c r="I21" s="327" t="s">
        <v>302</v>
      </c>
    </row>
    <row r="22" spans="1:9" ht="34.5">
      <c r="A22" s="428" t="s">
        <v>279</v>
      </c>
      <c r="B22" s="408" t="s">
        <v>280</v>
      </c>
      <c r="C22" s="442">
        <v>14.910653839408724</v>
      </c>
      <c r="D22" s="443">
        <v>56.431856307568694</v>
      </c>
      <c r="E22" s="443">
        <v>15.731825790032769</v>
      </c>
      <c r="F22" s="443">
        <v>10.32281752433015</v>
      </c>
      <c r="G22" s="443">
        <v>2.6028465386596689</v>
      </c>
      <c r="H22" s="426">
        <v>100</v>
      </c>
      <c r="I22" s="327" t="s">
        <v>303</v>
      </c>
    </row>
    <row r="23" spans="1:9" ht="15">
      <c r="A23" s="428" t="s">
        <v>281</v>
      </c>
      <c r="B23" s="408" t="s">
        <v>282</v>
      </c>
      <c r="C23" s="442">
        <v>22.796750665128823</v>
      </c>
      <c r="D23" s="443">
        <v>41.114447029758381</v>
      </c>
      <c r="E23" s="443">
        <v>20.793449974026888</v>
      </c>
      <c r="F23" s="443">
        <v>11.650537151715811</v>
      </c>
      <c r="G23" s="443">
        <v>3.6448151793700916</v>
      </c>
      <c r="H23" s="426">
        <v>100</v>
      </c>
      <c r="I23" s="327" t="s">
        <v>304</v>
      </c>
    </row>
    <row r="24" spans="1:9" ht="15">
      <c r="A24" s="428" t="s">
        <v>283</v>
      </c>
      <c r="B24" s="408" t="s">
        <v>284</v>
      </c>
      <c r="C24" s="442">
        <v>12.127639491423556</v>
      </c>
      <c r="D24" s="443">
        <v>64.240257059904664</v>
      </c>
      <c r="E24" s="443">
        <v>15.372914035402573</v>
      </c>
      <c r="F24" s="443">
        <v>6.6841010592610575</v>
      </c>
      <c r="G24" s="443">
        <v>1.5750883540081286</v>
      </c>
      <c r="H24" s="426">
        <v>99.999999999999972</v>
      </c>
      <c r="I24" s="327" t="s">
        <v>305</v>
      </c>
    </row>
    <row r="25" spans="1:9" ht="23.25">
      <c r="A25" s="428" t="s">
        <v>285</v>
      </c>
      <c r="B25" s="408" t="s">
        <v>286</v>
      </c>
      <c r="C25" s="442">
        <v>23.397138619868102</v>
      </c>
      <c r="D25" s="443">
        <v>56.115616830691785</v>
      </c>
      <c r="E25" s="443">
        <v>12.241511765867383</v>
      </c>
      <c r="F25" s="443">
        <v>5.9322702517532928</v>
      </c>
      <c r="G25" s="443">
        <v>2.3134625318194506</v>
      </c>
      <c r="H25" s="426">
        <v>100.00000000000003</v>
      </c>
      <c r="I25" s="327" t="s">
        <v>515</v>
      </c>
    </row>
    <row r="26" spans="1:9" ht="15">
      <c r="A26" s="428" t="s">
        <v>287</v>
      </c>
      <c r="B26" s="408" t="s">
        <v>288</v>
      </c>
      <c r="C26" s="442">
        <v>9.5100612966681553</v>
      </c>
      <c r="D26" s="443">
        <v>76.611822492321309</v>
      </c>
      <c r="E26" s="443">
        <v>9.0188072757434075</v>
      </c>
      <c r="F26" s="443">
        <v>3.472061532556594</v>
      </c>
      <c r="G26" s="443">
        <v>1.3872474027105404</v>
      </c>
      <c r="H26" s="426">
        <v>100.00000000000001</v>
      </c>
      <c r="I26" s="327" t="s">
        <v>306</v>
      </c>
    </row>
    <row r="27" spans="1:9" ht="57">
      <c r="A27" s="428" t="s">
        <v>289</v>
      </c>
      <c r="B27" s="408" t="s">
        <v>601</v>
      </c>
      <c r="C27" s="442">
        <v>13.823915478736893</v>
      </c>
      <c r="D27" s="443">
        <v>52.493359596626654</v>
      </c>
      <c r="E27" s="443">
        <v>22.399588411453891</v>
      </c>
      <c r="F27" s="443">
        <v>7.5903693588440246</v>
      </c>
      <c r="G27" s="443">
        <v>3.6927671543385316</v>
      </c>
      <c r="H27" s="426">
        <v>99.999999999999986</v>
      </c>
      <c r="I27" s="327" t="s">
        <v>307</v>
      </c>
    </row>
    <row r="28" spans="1:9" s="25" customFormat="1" ht="22.5">
      <c r="A28" s="429"/>
      <c r="B28" s="384" t="s">
        <v>455</v>
      </c>
      <c r="C28" s="444">
        <v>15.015166813374565</v>
      </c>
      <c r="D28" s="445">
        <v>60.063675153895737</v>
      </c>
      <c r="E28" s="445">
        <v>15.803847955719236</v>
      </c>
      <c r="F28" s="445">
        <v>6.8175968424031232</v>
      </c>
      <c r="G28" s="445">
        <v>2.2997132346073097</v>
      </c>
      <c r="H28" s="438">
        <v>99.999999999999972</v>
      </c>
      <c r="I28" s="389" t="s">
        <v>458</v>
      </c>
    </row>
    <row r="29" spans="1:9" s="26" customFormat="1" ht="15">
      <c r="A29" s="432"/>
      <c r="B29" s="408" t="s">
        <v>359</v>
      </c>
      <c r="C29" s="442">
        <v>14.99782107929019</v>
      </c>
      <c r="D29" s="443">
        <v>59.886732727911983</v>
      </c>
      <c r="E29" s="443">
        <v>15.699778305509746</v>
      </c>
      <c r="F29" s="443">
        <v>7.1304101693574387</v>
      </c>
      <c r="G29" s="443">
        <v>2.2852577179306368</v>
      </c>
      <c r="H29" s="426">
        <v>99.999999999999972</v>
      </c>
      <c r="I29" s="327" t="s">
        <v>358</v>
      </c>
    </row>
    <row r="30" spans="1:9" s="25" customFormat="1" ht="22.5">
      <c r="A30" s="433"/>
      <c r="B30" s="390" t="s">
        <v>430</v>
      </c>
      <c r="C30" s="446">
        <v>15.012841780234393</v>
      </c>
      <c r="D30" s="447">
        <v>60.039957679483059</v>
      </c>
      <c r="E30" s="447">
        <v>15.789898394147112</v>
      </c>
      <c r="F30" s="447">
        <v>6.8595265381035384</v>
      </c>
      <c r="G30" s="447">
        <v>2.2977756080319134</v>
      </c>
      <c r="H30" s="436">
        <v>100.00000000000001</v>
      </c>
      <c r="I30" s="437" t="s">
        <v>388</v>
      </c>
    </row>
    <row r="31" spans="1:9" ht="10.5" customHeight="1">
      <c r="A31" s="318"/>
      <c r="B31" s="408"/>
      <c r="C31" s="283"/>
      <c r="D31" s="283"/>
      <c r="E31" s="283"/>
      <c r="F31" s="283"/>
      <c r="G31" s="283"/>
      <c r="H31" s="495"/>
      <c r="I31" s="327"/>
    </row>
    <row r="32" spans="1:9" ht="15">
      <c r="A32" s="283" t="s">
        <v>692</v>
      </c>
      <c r="B32" s="408"/>
      <c r="C32" s="283"/>
      <c r="D32" s="283"/>
      <c r="E32" s="283"/>
      <c r="F32" s="283"/>
      <c r="G32" s="283"/>
      <c r="H32" s="495"/>
      <c r="I32" s="327"/>
    </row>
    <row r="33" spans="1:9" s="145" customFormat="1" ht="11.25">
      <c r="A33" s="845" t="s">
        <v>707</v>
      </c>
      <c r="B33" s="845"/>
      <c r="C33" s="845"/>
      <c r="D33" s="845"/>
      <c r="E33" s="845"/>
      <c r="F33" s="845"/>
      <c r="G33" s="845"/>
      <c r="H33" s="845"/>
      <c r="I33" s="845"/>
    </row>
    <row r="34" spans="1:9" s="145" customFormat="1" ht="11.25">
      <c r="A34" s="845" t="s">
        <v>708</v>
      </c>
      <c r="B34" s="845"/>
      <c r="C34" s="845"/>
      <c r="D34" s="845"/>
      <c r="E34" s="845"/>
      <c r="F34" s="845"/>
      <c r="G34" s="845"/>
      <c r="H34" s="845"/>
      <c r="I34" s="845"/>
    </row>
    <row r="35" spans="1:9" s="145" customFormat="1" ht="11.25">
      <c r="A35" s="439"/>
      <c r="B35" s="440"/>
      <c r="C35" s="23"/>
      <c r="D35" s="23"/>
      <c r="E35" s="23"/>
      <c r="F35" s="23"/>
      <c r="G35" s="23"/>
      <c r="H35" s="23"/>
      <c r="I35" s="441"/>
    </row>
  </sheetData>
  <mergeCells count="10">
    <mergeCell ref="A33:I33"/>
    <mergeCell ref="A34:I34"/>
    <mergeCell ref="A1:I1"/>
    <mergeCell ref="A2:I2"/>
    <mergeCell ref="A5:B5"/>
    <mergeCell ref="A6:B6"/>
    <mergeCell ref="A7:B7"/>
    <mergeCell ref="C7:H7"/>
    <mergeCell ref="A3:I3"/>
    <mergeCell ref="A4:I4"/>
  </mergeCells>
  <printOptions horizontalCentered="1"/>
  <pageMargins left="0.51181102362204722" right="0.51181102362204722" top="0.51181102362204722" bottom="0.51181102362204722" header="0.31496062992125984" footer="0.31496062992125984"/>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000"/>
  </sheetPr>
  <dimension ref="A1:J48"/>
  <sheetViews>
    <sheetView tabSelected="1" view="pageBreakPreview" zoomScaleNormal="100" zoomScaleSheetLayoutView="100" workbookViewId="0">
      <selection activeCell="A5" sqref="A5:I6"/>
    </sheetView>
  </sheetViews>
  <sheetFormatPr defaultRowHeight="15"/>
  <cols>
    <col min="9" max="9" width="14.28515625" customWidth="1"/>
  </cols>
  <sheetData>
    <row r="1" spans="1:10" ht="18" customHeight="1">
      <c r="A1" s="805" t="s">
        <v>816</v>
      </c>
      <c r="B1" s="805"/>
      <c r="C1" s="805"/>
      <c r="D1" s="805"/>
      <c r="E1" s="805"/>
      <c r="F1" s="805"/>
      <c r="G1" s="805"/>
      <c r="H1" s="805"/>
      <c r="I1" s="805"/>
      <c r="J1" s="111"/>
    </row>
    <row r="2" spans="1:10" ht="15" customHeight="1">
      <c r="A2" s="876" t="s">
        <v>817</v>
      </c>
      <c r="B2" s="876"/>
      <c r="C2" s="876"/>
      <c r="D2" s="876"/>
      <c r="E2" s="876"/>
      <c r="F2" s="876"/>
      <c r="G2" s="876"/>
      <c r="H2" s="876"/>
      <c r="I2" s="876"/>
      <c r="J2" s="112"/>
    </row>
    <row r="3" spans="1:10" ht="20.25">
      <c r="A3" s="877">
        <v>2020</v>
      </c>
      <c r="B3" s="877"/>
      <c r="C3" s="877"/>
      <c r="D3" s="877"/>
      <c r="E3" s="877"/>
      <c r="F3" s="877"/>
      <c r="G3" s="877"/>
      <c r="H3" s="877"/>
      <c r="I3" s="877"/>
      <c r="J3" s="113"/>
    </row>
    <row r="45" spans="1:8">
      <c r="B45" s="105"/>
      <c r="C45" s="105"/>
      <c r="D45" s="105"/>
      <c r="E45" s="105"/>
      <c r="F45" s="105"/>
      <c r="G45" s="105"/>
    </row>
    <row r="46" spans="1:8" hidden="1">
      <c r="A46" s="136"/>
      <c r="B46" s="137"/>
      <c r="C46" s="137"/>
      <c r="D46" s="137"/>
      <c r="E46" s="137"/>
      <c r="F46" s="137"/>
      <c r="G46" s="137"/>
      <c r="H46" s="136"/>
    </row>
    <row r="47" spans="1:8" hidden="1">
      <c r="A47" s="136"/>
      <c r="B47" s="138"/>
      <c r="C47" s="139"/>
      <c r="D47" s="139"/>
      <c r="E47" s="139"/>
      <c r="F47" s="139"/>
      <c r="G47" s="140"/>
      <c r="H47" s="136"/>
    </row>
    <row r="48" spans="1:8">
      <c r="B48" s="143"/>
      <c r="C48" s="143"/>
      <c r="D48" s="143"/>
      <c r="E48" s="143"/>
      <c r="F48" s="143"/>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D1A3F-EFA7-41FD-A05B-F52795AB9CEA}">
  <sheetPr>
    <tabColor rgb="FFFFC000"/>
  </sheetPr>
  <dimension ref="A1:U25"/>
  <sheetViews>
    <sheetView tabSelected="1" view="pageBreakPreview" zoomScale="90" zoomScaleNormal="70" zoomScaleSheetLayoutView="90" workbookViewId="0">
      <selection activeCell="A5" sqref="A5:I6"/>
    </sheetView>
  </sheetViews>
  <sheetFormatPr defaultRowHeight="15"/>
  <cols>
    <col min="9" max="9" width="13.7109375" customWidth="1"/>
    <col min="18" max="21" width="13.7109375" customWidth="1"/>
    <col min="23" max="29" width="36.140625" customWidth="1"/>
    <col min="30" max="31" width="17.7109375" customWidth="1"/>
  </cols>
  <sheetData>
    <row r="1" spans="1:21" s="29" customFormat="1" ht="32.25" customHeight="1">
      <c r="A1" s="805" t="s">
        <v>828</v>
      </c>
      <c r="B1" s="805"/>
      <c r="C1" s="805"/>
      <c r="D1" s="805"/>
      <c r="E1" s="805"/>
      <c r="F1" s="805"/>
      <c r="G1" s="805"/>
      <c r="H1" s="805"/>
      <c r="I1" s="805"/>
      <c r="J1" s="805" t="s">
        <v>829</v>
      </c>
      <c r="K1" s="805"/>
      <c r="L1" s="805"/>
      <c r="M1" s="805"/>
      <c r="N1" s="805"/>
      <c r="O1" s="805"/>
      <c r="P1" s="805"/>
      <c r="Q1" s="805"/>
      <c r="R1" s="805"/>
      <c r="S1" s="108"/>
      <c r="T1" s="108"/>
      <c r="U1" s="108"/>
    </row>
    <row r="2" spans="1:21" s="29" customFormat="1" ht="26.25" customHeight="1">
      <c r="A2" s="879" t="s">
        <v>824</v>
      </c>
      <c r="B2" s="879"/>
      <c r="C2" s="879"/>
      <c r="D2" s="879"/>
      <c r="E2" s="879"/>
      <c r="F2" s="879"/>
      <c r="G2" s="879"/>
      <c r="H2" s="879"/>
      <c r="I2" s="879"/>
      <c r="J2" s="876" t="s">
        <v>825</v>
      </c>
      <c r="K2" s="876"/>
      <c r="L2" s="876"/>
      <c r="M2" s="876"/>
      <c r="N2" s="876"/>
      <c r="O2" s="876"/>
      <c r="P2" s="876"/>
      <c r="Q2" s="876"/>
      <c r="R2" s="876"/>
      <c r="S2" s="155"/>
      <c r="T2" s="155"/>
      <c r="U2" s="155"/>
    </row>
    <row r="3" spans="1:21" s="29" customFormat="1" ht="22.5" customHeight="1">
      <c r="A3" s="877">
        <v>2020</v>
      </c>
      <c r="B3" s="877"/>
      <c r="C3" s="877"/>
      <c r="D3" s="877"/>
      <c r="E3" s="877"/>
      <c r="F3" s="877"/>
      <c r="G3" s="877"/>
      <c r="H3" s="877"/>
      <c r="I3" s="877"/>
      <c r="J3" s="877">
        <v>2020</v>
      </c>
      <c r="K3" s="877"/>
      <c r="L3" s="877"/>
      <c r="M3" s="877"/>
      <c r="N3" s="877"/>
      <c r="O3" s="877"/>
      <c r="P3" s="877"/>
      <c r="Q3" s="877"/>
      <c r="R3" s="877"/>
      <c r="S3" s="110"/>
      <c r="T3" s="110"/>
      <c r="U3" s="110"/>
    </row>
    <row r="23" spans="1:21" s="29" customFormat="1" ht="27.75" customHeight="1">
      <c r="A23" s="805" t="s">
        <v>830</v>
      </c>
      <c r="B23" s="805"/>
      <c r="C23" s="805"/>
      <c r="D23" s="805"/>
      <c r="E23" s="805"/>
      <c r="F23" s="805"/>
      <c r="G23" s="805"/>
      <c r="H23" s="805"/>
      <c r="I23" s="805"/>
      <c r="J23" s="805" t="s">
        <v>831</v>
      </c>
      <c r="K23" s="805"/>
      <c r="L23" s="805"/>
      <c r="M23" s="805"/>
      <c r="N23" s="805"/>
      <c r="O23" s="805"/>
      <c r="P23" s="805"/>
      <c r="Q23" s="805"/>
      <c r="R23" s="805"/>
      <c r="S23" s="108"/>
      <c r="T23" s="108"/>
      <c r="U23" s="108"/>
    </row>
    <row r="24" spans="1:21" s="29" customFormat="1" ht="25.5" customHeight="1">
      <c r="A24" s="876" t="s">
        <v>827</v>
      </c>
      <c r="B24" s="876"/>
      <c r="C24" s="876"/>
      <c r="D24" s="876"/>
      <c r="E24" s="876"/>
      <c r="F24" s="876"/>
      <c r="G24" s="876"/>
      <c r="H24" s="876"/>
      <c r="I24" s="876"/>
      <c r="J24" s="879" t="s">
        <v>826</v>
      </c>
      <c r="K24" s="879"/>
      <c r="L24" s="879"/>
      <c r="M24" s="879"/>
      <c r="N24" s="879"/>
      <c r="O24" s="879"/>
      <c r="P24" s="879"/>
      <c r="Q24" s="879"/>
      <c r="R24" s="879"/>
      <c r="S24" s="155"/>
      <c r="T24" s="155"/>
      <c r="U24" s="155"/>
    </row>
    <row r="25" spans="1:21" s="29" customFormat="1" ht="24.6" customHeight="1">
      <c r="A25" s="877">
        <v>2020</v>
      </c>
      <c r="B25" s="877"/>
      <c r="C25" s="877"/>
      <c r="D25" s="877"/>
      <c r="E25" s="877"/>
      <c r="F25" s="877"/>
      <c r="G25" s="877"/>
      <c r="H25" s="877"/>
      <c r="I25" s="877"/>
      <c r="J25" s="877">
        <v>2020</v>
      </c>
      <c r="K25" s="877"/>
      <c r="L25" s="877"/>
      <c r="M25" s="877"/>
      <c r="N25" s="877"/>
      <c r="O25" s="877"/>
      <c r="P25" s="877"/>
      <c r="Q25" s="877"/>
      <c r="R25" s="877"/>
      <c r="S25" s="110"/>
      <c r="T25" s="110"/>
      <c r="U25" s="110"/>
    </row>
  </sheetData>
  <mergeCells count="12">
    <mergeCell ref="A1:I1"/>
    <mergeCell ref="J1:R1"/>
    <mergeCell ref="A2:I2"/>
    <mergeCell ref="J2:R2"/>
    <mergeCell ref="A3:I3"/>
    <mergeCell ref="J3:R3"/>
    <mergeCell ref="A23:I23"/>
    <mergeCell ref="J23:R23"/>
    <mergeCell ref="A24:I24"/>
    <mergeCell ref="J24:R24"/>
    <mergeCell ref="A25:I25"/>
    <mergeCell ref="J25:R25"/>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64E47-14F9-4A23-A932-5761FA0A6897}">
  <sheetPr>
    <tabColor rgb="FFFFC000"/>
  </sheetPr>
  <dimension ref="A41:I47"/>
  <sheetViews>
    <sheetView tabSelected="1" view="pageBreakPreview" zoomScale="130" zoomScaleNormal="55" zoomScaleSheetLayoutView="130" workbookViewId="0">
      <selection activeCell="A5" sqref="A5:I6"/>
    </sheetView>
  </sheetViews>
  <sheetFormatPr defaultRowHeight="15"/>
  <cols>
    <col min="1" max="9" width="8.42578125" customWidth="1"/>
    <col min="10" max="10" width="8.7109375" customWidth="1"/>
  </cols>
  <sheetData>
    <row r="41" spans="1:9" ht="15" customHeight="1">
      <c r="A41" s="880" t="s">
        <v>709</v>
      </c>
      <c r="B41" s="880"/>
      <c r="C41" s="880"/>
      <c r="D41" s="880"/>
      <c r="E41" s="880"/>
      <c r="F41" s="880"/>
      <c r="G41" s="880"/>
      <c r="H41" s="880"/>
      <c r="I41" s="880"/>
    </row>
    <row r="42" spans="1:9" ht="12.95" customHeight="1">
      <c r="A42" s="880"/>
      <c r="B42" s="880"/>
      <c r="C42" s="880"/>
      <c r="D42" s="880"/>
      <c r="E42" s="880"/>
      <c r="F42" s="880"/>
      <c r="G42" s="880"/>
      <c r="H42" s="880"/>
      <c r="I42" s="880"/>
    </row>
    <row r="43" spans="1:9" ht="12.95" customHeight="1">
      <c r="A43" s="880"/>
      <c r="B43" s="880"/>
      <c r="C43" s="880"/>
      <c r="D43" s="880"/>
      <c r="E43" s="880"/>
      <c r="F43" s="880"/>
      <c r="G43" s="880"/>
      <c r="H43" s="880"/>
      <c r="I43" s="880"/>
    </row>
    <row r="44" spans="1:9" ht="12.95" customHeight="1">
      <c r="A44" s="880"/>
      <c r="B44" s="880"/>
      <c r="C44" s="880"/>
      <c r="D44" s="880"/>
      <c r="E44" s="880"/>
      <c r="F44" s="880"/>
      <c r="G44" s="880"/>
      <c r="H44" s="880"/>
      <c r="I44" s="880"/>
    </row>
    <row r="45" spans="1:9" ht="12.95" customHeight="1">
      <c r="A45" s="880"/>
      <c r="B45" s="880"/>
      <c r="C45" s="880"/>
      <c r="D45" s="880"/>
      <c r="E45" s="880"/>
      <c r="F45" s="880"/>
      <c r="G45" s="880"/>
      <c r="H45" s="880"/>
      <c r="I45" s="880"/>
    </row>
    <row r="46" spans="1:9" ht="12.95" customHeight="1">
      <c r="A46" s="880"/>
      <c r="B46" s="880"/>
      <c r="C46" s="880"/>
      <c r="D46" s="880"/>
      <c r="E46" s="880"/>
      <c r="F46" s="880"/>
      <c r="G46" s="880"/>
      <c r="H46" s="880"/>
      <c r="I46" s="880"/>
    </row>
    <row r="47" spans="1:9" ht="12.95" customHeight="1">
      <c r="A47" s="880"/>
      <c r="B47" s="880"/>
      <c r="C47" s="880"/>
      <c r="D47" s="880"/>
      <c r="E47" s="880"/>
      <c r="F47" s="880"/>
      <c r="G47" s="880"/>
      <c r="H47" s="880"/>
      <c r="I47" s="880"/>
    </row>
  </sheetData>
  <mergeCells count="1">
    <mergeCell ref="A41:I47"/>
  </mergeCell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6A72-A45C-4697-9D4D-EA16B8F34AB9}">
  <sheetPr>
    <tabColor rgb="FFFFFF00"/>
  </sheetPr>
  <dimension ref="A1:C66"/>
  <sheetViews>
    <sheetView tabSelected="1" view="pageBreakPreview" zoomScale="91" zoomScaleNormal="100" zoomScaleSheetLayoutView="91" workbookViewId="0">
      <selection activeCell="A5" sqref="A5:I6"/>
    </sheetView>
  </sheetViews>
  <sheetFormatPr defaultRowHeight="12.75"/>
  <cols>
    <col min="1" max="1" width="6.5703125" style="459" customWidth="1"/>
    <col min="2" max="2" width="100.28515625" style="599" customWidth="1"/>
    <col min="3" max="3" width="8.42578125" style="464" customWidth="1"/>
    <col min="4" max="16384" width="9.140625" style="459"/>
  </cols>
  <sheetData>
    <row r="1" spans="1:3" ht="15">
      <c r="A1" s="750" t="s">
        <v>48</v>
      </c>
      <c r="B1" s="750"/>
      <c r="C1" s="750"/>
    </row>
    <row r="2" spans="1:3" ht="18" customHeight="1">
      <c r="C2" s="462"/>
    </row>
    <row r="3" spans="1:3">
      <c r="B3" s="704" t="s">
        <v>596</v>
      </c>
      <c r="C3" s="463">
        <f>'Cuprins rom.'!C3</f>
        <v>7</v>
      </c>
    </row>
    <row r="4" spans="1:3">
      <c r="A4" s="460"/>
      <c r="B4" s="600"/>
      <c r="C4" s="463"/>
    </row>
    <row r="5" spans="1:3">
      <c r="A5" s="547" t="s">
        <v>1</v>
      </c>
      <c r="B5" s="467" t="s">
        <v>49</v>
      </c>
      <c r="C5" s="463">
        <f>'Cuprins rom.'!C5</f>
        <v>19</v>
      </c>
    </row>
    <row r="6" spans="1:3">
      <c r="A6" s="685" t="s">
        <v>3</v>
      </c>
      <c r="B6" s="468" t="s">
        <v>50</v>
      </c>
      <c r="C6" s="464">
        <f>'Cuprins rom.'!C6</f>
        <v>20</v>
      </c>
    </row>
    <row r="7" spans="1:3">
      <c r="A7" s="685" t="s">
        <v>5</v>
      </c>
      <c r="B7" s="468" t="s">
        <v>589</v>
      </c>
      <c r="C7" s="464">
        <f>'Cuprins rom.'!C7</f>
        <v>21</v>
      </c>
    </row>
    <row r="8" spans="1:3">
      <c r="A8" s="683" t="s">
        <v>832</v>
      </c>
      <c r="B8" s="468" t="s">
        <v>877</v>
      </c>
      <c r="C8" s="464">
        <f>'Cuprins rom.'!C8</f>
        <v>22</v>
      </c>
    </row>
    <row r="9" spans="1:3">
      <c r="A9" s="683" t="s">
        <v>834</v>
      </c>
      <c r="B9" s="457" t="s">
        <v>878</v>
      </c>
      <c r="C9" s="464">
        <f>'Cuprins rom.'!C9</f>
        <v>22</v>
      </c>
    </row>
    <row r="10" spans="1:3">
      <c r="A10" s="683" t="s">
        <v>835</v>
      </c>
      <c r="B10" s="457" t="s">
        <v>879</v>
      </c>
      <c r="C10" s="464">
        <f>'Cuprins rom.'!C10</f>
        <v>23</v>
      </c>
    </row>
    <row r="11" spans="1:3">
      <c r="A11" s="683" t="s">
        <v>838</v>
      </c>
      <c r="B11" s="468" t="s">
        <v>880</v>
      </c>
      <c r="C11" s="464">
        <f>'Cuprins rom.'!C11</f>
        <v>23</v>
      </c>
    </row>
    <row r="12" spans="1:3">
      <c r="A12" s="683"/>
      <c r="B12" s="457"/>
    </row>
    <row r="13" spans="1:3">
      <c r="A13" s="682" t="s">
        <v>6</v>
      </c>
      <c r="B13" s="467" t="s">
        <v>51</v>
      </c>
      <c r="C13" s="463">
        <f>'Cuprins rom.'!C13</f>
        <v>24</v>
      </c>
    </row>
    <row r="14" spans="1:3">
      <c r="A14" s="683" t="s">
        <v>613</v>
      </c>
      <c r="B14" s="468" t="s">
        <v>615</v>
      </c>
      <c r="C14" s="464">
        <f>'Cuprins rom.'!C14</f>
        <v>25</v>
      </c>
    </row>
    <row r="15" spans="1:3">
      <c r="A15" s="683" t="s">
        <v>8</v>
      </c>
      <c r="B15" s="468" t="s">
        <v>52</v>
      </c>
      <c r="C15" s="464">
        <f>'Cuprins rom.'!C15</f>
        <v>25</v>
      </c>
    </row>
    <row r="16" spans="1:3">
      <c r="A16" s="683" t="s">
        <v>10</v>
      </c>
      <c r="B16" s="468" t="s">
        <v>53</v>
      </c>
      <c r="C16" s="464">
        <f>'Cuprins rom.'!C16</f>
        <v>25</v>
      </c>
    </row>
    <row r="17" spans="1:3">
      <c r="A17" s="683" t="s">
        <v>12</v>
      </c>
      <c r="B17" s="468" t="s">
        <v>54</v>
      </c>
      <c r="C17" s="464">
        <f>'Cuprins rom.'!C17</f>
        <v>26</v>
      </c>
    </row>
    <row r="18" spans="1:3">
      <c r="A18" s="683" t="s">
        <v>14</v>
      </c>
      <c r="B18" s="468" t="s">
        <v>55</v>
      </c>
      <c r="C18" s="464">
        <f>'Cuprins rom.'!C18</f>
        <v>26</v>
      </c>
    </row>
    <row r="19" spans="1:3">
      <c r="A19" s="683" t="s">
        <v>16</v>
      </c>
      <c r="B19" s="468" t="s">
        <v>56</v>
      </c>
      <c r="C19" s="464">
        <f>'Cuprins rom.'!C19</f>
        <v>26</v>
      </c>
    </row>
    <row r="20" spans="1:3">
      <c r="A20" s="683" t="s">
        <v>18</v>
      </c>
      <c r="B20" s="468" t="s">
        <v>57</v>
      </c>
      <c r="C20" s="464">
        <f>'Cuprins rom.'!C20</f>
        <v>26</v>
      </c>
    </row>
    <row r="21" spans="1:3">
      <c r="A21" s="683" t="s">
        <v>20</v>
      </c>
      <c r="B21" s="468" t="s">
        <v>58</v>
      </c>
      <c r="C21" s="464">
        <f>'Cuprins rom.'!C21</f>
        <v>27</v>
      </c>
    </row>
    <row r="22" spans="1:3">
      <c r="A22" s="683" t="s">
        <v>842</v>
      </c>
      <c r="B22" s="275" t="s">
        <v>59</v>
      </c>
      <c r="C22" s="464">
        <f>'Cuprins rom.'!C22</f>
        <v>27</v>
      </c>
    </row>
    <row r="23" spans="1:3">
      <c r="A23" s="683" t="s">
        <v>843</v>
      </c>
      <c r="B23" s="275" t="s">
        <v>60</v>
      </c>
      <c r="C23" s="464">
        <f>'Cuprins rom.'!C23</f>
        <v>27</v>
      </c>
    </row>
    <row r="24" spans="1:3">
      <c r="A24" s="683" t="s">
        <v>844</v>
      </c>
      <c r="B24" s="275" t="s">
        <v>61</v>
      </c>
      <c r="C24" s="464">
        <f>'Cuprins rom.'!C24</f>
        <v>27</v>
      </c>
    </row>
    <row r="25" spans="1:3">
      <c r="A25" s="683"/>
      <c r="B25" s="457"/>
    </row>
    <row r="26" spans="1:3">
      <c r="A26" s="682" t="s">
        <v>25</v>
      </c>
      <c r="B26" s="467" t="s">
        <v>62</v>
      </c>
      <c r="C26" s="463">
        <f>'Cuprins rom.'!C26</f>
        <v>28</v>
      </c>
    </row>
    <row r="27" spans="1:3">
      <c r="A27" s="683" t="s">
        <v>27</v>
      </c>
      <c r="B27" s="468" t="s">
        <v>52</v>
      </c>
      <c r="C27" s="464">
        <f>'Cuprins rom.'!C27</f>
        <v>29</v>
      </c>
    </row>
    <row r="28" spans="1:3">
      <c r="A28" s="683" t="s">
        <v>28</v>
      </c>
      <c r="B28" s="468" t="s">
        <v>53</v>
      </c>
      <c r="C28" s="464">
        <f>'Cuprins rom.'!C28</f>
        <v>29</v>
      </c>
    </row>
    <row r="29" spans="1:3">
      <c r="A29" s="683" t="s">
        <v>29</v>
      </c>
      <c r="B29" s="468" t="s">
        <v>54</v>
      </c>
      <c r="C29" s="464">
        <f>'Cuprins rom.'!C29</f>
        <v>30</v>
      </c>
    </row>
    <row r="30" spans="1:3">
      <c r="A30" s="683" t="s">
        <v>30</v>
      </c>
      <c r="B30" s="468" t="s">
        <v>55</v>
      </c>
      <c r="C30" s="464">
        <f>'Cuprins rom.'!C30</f>
        <v>30</v>
      </c>
    </row>
    <row r="31" spans="1:3">
      <c r="A31" s="683" t="s">
        <v>31</v>
      </c>
      <c r="B31" s="468" t="s">
        <v>56</v>
      </c>
      <c r="C31" s="464">
        <f>'Cuprins rom.'!C31</f>
        <v>31</v>
      </c>
    </row>
    <row r="32" spans="1:3">
      <c r="A32" s="683" t="s">
        <v>32</v>
      </c>
      <c r="B32" s="468" t="s">
        <v>63</v>
      </c>
      <c r="C32" s="464">
        <f>'Cuprins rom.'!C32</f>
        <v>31</v>
      </c>
    </row>
    <row r="33" spans="1:3">
      <c r="A33" s="683" t="s">
        <v>34</v>
      </c>
      <c r="B33" s="468" t="s">
        <v>64</v>
      </c>
      <c r="C33" s="464">
        <f>'Cuprins rom.'!C33</f>
        <v>32</v>
      </c>
    </row>
    <row r="34" spans="1:3">
      <c r="A34" s="683" t="s">
        <v>36</v>
      </c>
      <c r="B34" s="468" t="s">
        <v>57</v>
      </c>
      <c r="C34" s="464">
        <f>'Cuprins rom.'!C34</f>
        <v>33</v>
      </c>
    </row>
    <row r="35" spans="1:3">
      <c r="A35" s="683"/>
      <c r="B35" s="457"/>
    </row>
    <row r="36" spans="1:3">
      <c r="A36" s="682" t="s">
        <v>45</v>
      </c>
      <c r="B36" s="467" t="s">
        <v>65</v>
      </c>
      <c r="C36" s="463">
        <f>'Cuprins rom.'!C36</f>
        <v>34</v>
      </c>
    </row>
    <row r="37" spans="1:3">
      <c r="A37" s="683" t="s">
        <v>46</v>
      </c>
      <c r="B37" s="468" t="s">
        <v>52</v>
      </c>
      <c r="C37" s="464">
        <f>'Cuprins rom.'!C37</f>
        <v>35</v>
      </c>
    </row>
    <row r="38" spans="1:3">
      <c r="A38" s="683" t="s">
        <v>47</v>
      </c>
      <c r="B38" s="468" t="s">
        <v>53</v>
      </c>
      <c r="C38" s="464">
        <f>'Cuprins rom.'!C38</f>
        <v>38</v>
      </c>
    </row>
    <row r="39" spans="1:3">
      <c r="A39" s="683"/>
      <c r="B39" s="457"/>
    </row>
    <row r="40" spans="1:3">
      <c r="A40" s="682" t="s">
        <v>44</v>
      </c>
      <c r="B40" s="467" t="s">
        <v>66</v>
      </c>
      <c r="C40" s="463">
        <f>'Cuprins rom.'!C40</f>
        <v>42</v>
      </c>
    </row>
    <row r="41" spans="1:3">
      <c r="A41" s="683" t="s">
        <v>579</v>
      </c>
      <c r="B41" s="468" t="s">
        <v>588</v>
      </c>
      <c r="C41" s="464">
        <f>'Cuprins rom.'!C41</f>
        <v>43</v>
      </c>
    </row>
    <row r="42" spans="1:3">
      <c r="A42" s="683" t="s">
        <v>580</v>
      </c>
      <c r="B42" s="468" t="s">
        <v>587</v>
      </c>
      <c r="C42" s="464">
        <f>'Cuprins rom.'!C42</f>
        <v>44</v>
      </c>
    </row>
    <row r="43" spans="1:3">
      <c r="A43" s="683" t="s">
        <v>845</v>
      </c>
      <c r="B43" s="601" t="s">
        <v>876</v>
      </c>
      <c r="C43" s="464">
        <f>'Cuprins rom.'!C43</f>
        <v>45</v>
      </c>
    </row>
    <row r="44" spans="1:3">
      <c r="A44" s="682"/>
      <c r="B44" s="602"/>
      <c r="C44" s="463"/>
    </row>
    <row r="45" spans="1:3">
      <c r="A45" s="682" t="s">
        <v>39</v>
      </c>
      <c r="B45" s="467" t="s">
        <v>67</v>
      </c>
      <c r="C45" s="463">
        <f>'Cuprins rom.'!C45</f>
        <v>46</v>
      </c>
    </row>
    <row r="46" spans="1:3">
      <c r="A46" s="683" t="s">
        <v>42</v>
      </c>
      <c r="B46" s="468" t="s">
        <v>524</v>
      </c>
      <c r="C46" s="464">
        <f>'Cuprins rom.'!C46</f>
        <v>48</v>
      </c>
    </row>
    <row r="47" spans="1:3" ht="25.5">
      <c r="A47" s="683" t="s">
        <v>41</v>
      </c>
      <c r="B47" s="466" t="s">
        <v>742</v>
      </c>
      <c r="C47" s="464">
        <f>'Cuprins rom.'!C47</f>
        <v>49</v>
      </c>
    </row>
    <row r="48" spans="1:3">
      <c r="A48" s="683"/>
      <c r="B48" s="601"/>
    </row>
    <row r="49" spans="1:3">
      <c r="A49" s="682" t="s">
        <v>43</v>
      </c>
      <c r="B49" s="467" t="s">
        <v>68</v>
      </c>
      <c r="C49" s="463">
        <f>'Cuprins rom.'!C49</f>
        <v>50</v>
      </c>
    </row>
    <row r="50" spans="1:3">
      <c r="A50" s="683"/>
      <c r="B50" s="457"/>
    </row>
    <row r="51" spans="1:3">
      <c r="A51" s="682">
        <v>8</v>
      </c>
      <c r="B51" s="467" t="s">
        <v>597</v>
      </c>
      <c r="C51" s="463">
        <f>'Cuprins rom.'!C51</f>
        <v>54</v>
      </c>
    </row>
    <row r="52" spans="1:3">
      <c r="A52" s="684" t="s">
        <v>582</v>
      </c>
      <c r="B52" s="601" t="s">
        <v>388</v>
      </c>
      <c r="C52" s="464">
        <f>'Cuprins rom.'!C52</f>
        <v>56</v>
      </c>
    </row>
    <row r="53" spans="1:3">
      <c r="A53" s="684" t="s">
        <v>583</v>
      </c>
      <c r="B53" s="601" t="s">
        <v>868</v>
      </c>
      <c r="C53" s="464">
        <f>'Cuprins rom.'!C53</f>
        <v>56</v>
      </c>
    </row>
    <row r="54" spans="1:3">
      <c r="A54" s="684" t="s">
        <v>586</v>
      </c>
      <c r="B54" s="601" t="s">
        <v>869</v>
      </c>
      <c r="C54" s="464">
        <f>'Cuprins rom.'!C54</f>
        <v>57</v>
      </c>
    </row>
    <row r="55" spans="1:3">
      <c r="A55" s="684" t="s">
        <v>584</v>
      </c>
      <c r="B55" s="466" t="s">
        <v>870</v>
      </c>
      <c r="C55" s="464">
        <f>'Cuprins rom.'!C55</f>
        <v>58</v>
      </c>
    </row>
    <row r="56" spans="1:3">
      <c r="A56" s="684" t="s">
        <v>585</v>
      </c>
      <c r="B56" s="466" t="s">
        <v>871</v>
      </c>
      <c r="C56" s="464">
        <f>'Cuprins rom.'!C56</f>
        <v>59</v>
      </c>
    </row>
    <row r="57" spans="1:3" ht="25.5">
      <c r="A57" s="684" t="s">
        <v>853</v>
      </c>
      <c r="B57" s="466" t="s">
        <v>896</v>
      </c>
      <c r="C57" s="464">
        <f>'Cuprins rom.'!C57</f>
        <v>60</v>
      </c>
    </row>
    <row r="58" spans="1:3">
      <c r="A58" s="684" t="s">
        <v>854</v>
      </c>
      <c r="B58" s="466" t="s">
        <v>872</v>
      </c>
      <c r="C58" s="464">
        <f>'Cuprins rom.'!C58</f>
        <v>61</v>
      </c>
    </row>
    <row r="59" spans="1:3">
      <c r="A59" s="684" t="s">
        <v>855</v>
      </c>
      <c r="B59" s="466" t="s">
        <v>873</v>
      </c>
      <c r="C59" s="464">
        <f>'Cuprins rom.'!C59</f>
        <v>62</v>
      </c>
    </row>
    <row r="60" spans="1:3">
      <c r="A60" s="684" t="s">
        <v>856</v>
      </c>
      <c r="B60" s="466" t="s">
        <v>874</v>
      </c>
      <c r="C60" s="464">
        <f>'Cuprins rom.'!C60</f>
        <v>63</v>
      </c>
    </row>
    <row r="61" spans="1:3">
      <c r="A61" s="684" t="s">
        <v>857</v>
      </c>
      <c r="B61" s="466" t="s">
        <v>623</v>
      </c>
      <c r="C61" s="464">
        <f>'Cuprins rom.'!C61</f>
        <v>64</v>
      </c>
    </row>
    <row r="62" spans="1:3">
      <c r="A62" s="684" t="s">
        <v>858</v>
      </c>
      <c r="B62" s="466" t="s">
        <v>875</v>
      </c>
      <c r="C62" s="464">
        <f>'Cuprins rom.'!C62</f>
        <v>65</v>
      </c>
    </row>
    <row r="63" spans="1:3" ht="25.5">
      <c r="A63" s="684" t="s">
        <v>863</v>
      </c>
      <c r="B63" s="466" t="s">
        <v>897</v>
      </c>
      <c r="C63" s="464">
        <f>'Cuprins rom.'!C63</f>
        <v>66</v>
      </c>
    </row>
    <row r="64" spans="1:3" ht="25.5">
      <c r="A64" s="684" t="s">
        <v>864</v>
      </c>
      <c r="B64" s="466" t="s">
        <v>898</v>
      </c>
      <c r="C64" s="464">
        <f>'Cuprins rom.'!C64</f>
        <v>66</v>
      </c>
    </row>
    <row r="65" spans="1:3" ht="25.5">
      <c r="A65" s="684" t="s">
        <v>865</v>
      </c>
      <c r="B65" s="466" t="s">
        <v>899</v>
      </c>
      <c r="C65" s="464">
        <f>'Cuprins rom.'!C65</f>
        <v>67</v>
      </c>
    </row>
    <row r="66" spans="1:3" ht="25.5">
      <c r="A66" s="684" t="s">
        <v>866</v>
      </c>
      <c r="B66" s="466" t="s">
        <v>900</v>
      </c>
      <c r="C66" s="464">
        <f>'Cuprins rom.'!C66</f>
        <v>67</v>
      </c>
    </row>
  </sheetData>
  <mergeCells count="1">
    <mergeCell ref="A1:C1"/>
  </mergeCells>
  <printOptions horizontalCentered="1"/>
  <pageMargins left="0.51181102362204722" right="0.51181102362204722" top="0.51181102362204722" bottom="0.51181102362204722"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H44"/>
  <sheetViews>
    <sheetView tabSelected="1" view="pageBreakPreview" zoomScale="50" zoomScaleNormal="100" zoomScaleSheetLayoutView="50" workbookViewId="0">
      <selection activeCell="A5" sqref="A5:I6"/>
    </sheetView>
  </sheetViews>
  <sheetFormatPr defaultRowHeight="15"/>
  <cols>
    <col min="1" max="1" width="10.85546875" customWidth="1"/>
    <col min="7" max="7" width="10.140625" customWidth="1"/>
    <col min="8" max="8" width="20" customWidth="1"/>
  </cols>
  <sheetData>
    <row r="1" spans="1:8">
      <c r="A1" s="136"/>
      <c r="B1" s="136"/>
      <c r="C1" s="136"/>
      <c r="D1" s="136"/>
      <c r="E1" s="136"/>
      <c r="F1" s="136"/>
      <c r="G1" s="136"/>
      <c r="H1" s="136"/>
    </row>
    <row r="2" spans="1:8">
      <c r="A2" s="136"/>
      <c r="B2" s="136"/>
      <c r="C2" s="136"/>
      <c r="D2" s="136"/>
      <c r="E2" s="136"/>
      <c r="F2" s="136"/>
      <c r="G2" s="136"/>
      <c r="H2" s="136"/>
    </row>
    <row r="3" spans="1:8">
      <c r="A3" s="136"/>
      <c r="B3" s="136"/>
      <c r="C3" s="136"/>
      <c r="D3" s="136"/>
      <c r="E3" s="136"/>
      <c r="F3" s="136"/>
      <c r="G3" s="136"/>
      <c r="H3" s="136"/>
    </row>
    <row r="4" spans="1:8">
      <c r="A4" s="136"/>
      <c r="B4" s="136"/>
      <c r="C4" s="136"/>
      <c r="D4" s="136"/>
      <c r="E4" s="136"/>
      <c r="F4" s="136"/>
      <c r="G4" s="136"/>
      <c r="H4" s="136"/>
    </row>
    <row r="5" spans="1:8">
      <c r="A5" s="136"/>
      <c r="B5" s="136"/>
      <c r="C5" s="136"/>
      <c r="D5" s="136"/>
      <c r="E5" s="136"/>
      <c r="F5" s="136"/>
      <c r="G5" s="136"/>
      <c r="H5" s="136"/>
    </row>
    <row r="6" spans="1:8">
      <c r="A6" s="136"/>
      <c r="B6" s="136"/>
      <c r="C6" s="136"/>
      <c r="D6" s="136"/>
      <c r="E6" s="136"/>
      <c r="F6" s="136"/>
      <c r="G6" s="136"/>
      <c r="H6" s="136"/>
    </row>
    <row r="7" spans="1:8" ht="15" customHeight="1">
      <c r="A7" s="753"/>
      <c r="B7" s="753"/>
      <c r="C7" s="753"/>
      <c r="D7" s="753"/>
      <c r="E7" s="753"/>
      <c r="F7" s="753"/>
      <c r="G7" s="753"/>
      <c r="H7" s="136"/>
    </row>
    <row r="8" spans="1:8" ht="15" customHeight="1">
      <c r="A8" s="753"/>
      <c r="B8" s="753"/>
      <c r="C8" s="753"/>
      <c r="D8" s="753"/>
      <c r="E8" s="753"/>
      <c r="F8" s="753"/>
      <c r="G8" s="753"/>
      <c r="H8" s="136"/>
    </row>
    <row r="9" spans="1:8" ht="15" customHeight="1">
      <c r="A9" s="753"/>
      <c r="B9" s="753"/>
      <c r="C9" s="753"/>
      <c r="D9" s="753"/>
      <c r="E9" s="753"/>
      <c r="F9" s="753"/>
      <c r="G9" s="753"/>
      <c r="H9" s="136"/>
    </row>
    <row r="10" spans="1:8" ht="15" customHeight="1">
      <c r="A10" s="753"/>
      <c r="B10" s="753"/>
      <c r="C10" s="753"/>
      <c r="D10" s="753"/>
      <c r="E10" s="753"/>
      <c r="F10" s="753"/>
      <c r="G10" s="753"/>
      <c r="H10" s="136"/>
    </row>
    <row r="11" spans="1:8" ht="15" customHeight="1">
      <c r="A11" s="753"/>
      <c r="B11" s="753"/>
      <c r="C11" s="753"/>
      <c r="D11" s="753"/>
      <c r="E11" s="753"/>
      <c r="F11" s="753"/>
      <c r="G11" s="753"/>
      <c r="H11" s="136"/>
    </row>
    <row r="12" spans="1:8" ht="15" customHeight="1">
      <c r="A12" s="753"/>
      <c r="B12" s="753"/>
      <c r="C12" s="753"/>
      <c r="D12" s="753"/>
      <c r="E12" s="753"/>
      <c r="F12" s="753"/>
      <c r="G12" s="753"/>
      <c r="H12" s="136"/>
    </row>
    <row r="13" spans="1:8">
      <c r="A13" s="136"/>
      <c r="B13" s="136"/>
      <c r="C13" s="136"/>
      <c r="D13" s="136"/>
      <c r="E13" s="136"/>
      <c r="F13" s="136"/>
      <c r="G13" s="136"/>
      <c r="H13" s="136"/>
    </row>
    <row r="14" spans="1:8">
      <c r="A14" s="136"/>
      <c r="B14" s="136"/>
      <c r="C14" s="136"/>
      <c r="D14" s="136"/>
      <c r="E14" s="136"/>
      <c r="F14" s="136"/>
      <c r="G14" s="136"/>
      <c r="H14" s="136"/>
    </row>
    <row r="15" spans="1:8">
      <c r="A15" s="136"/>
      <c r="B15" s="136"/>
      <c r="C15" s="136"/>
      <c r="D15" s="136"/>
      <c r="E15" s="136"/>
      <c r="F15" s="136"/>
      <c r="G15" s="136"/>
      <c r="H15" s="136"/>
    </row>
    <row r="16" spans="1:8">
      <c r="A16" s="136"/>
      <c r="B16" s="136"/>
      <c r="C16" s="136"/>
      <c r="D16" s="136"/>
      <c r="E16" s="136"/>
      <c r="F16" s="136"/>
      <c r="G16" s="136"/>
      <c r="H16" s="136"/>
    </row>
    <row r="17" spans="1:8">
      <c r="A17" s="136"/>
      <c r="B17" s="136"/>
      <c r="C17" s="136"/>
      <c r="D17" s="136"/>
      <c r="E17" s="136"/>
      <c r="F17" s="136"/>
      <c r="G17" s="136"/>
      <c r="H17" s="136"/>
    </row>
    <row r="18" spans="1:8">
      <c r="A18" s="136"/>
      <c r="B18" s="136"/>
      <c r="C18" s="136"/>
      <c r="D18" s="136"/>
      <c r="E18" s="136"/>
      <c r="F18" s="136"/>
      <c r="G18" s="136"/>
      <c r="H18" s="136"/>
    </row>
    <row r="19" spans="1:8">
      <c r="A19" s="136"/>
      <c r="B19" s="136"/>
      <c r="C19" s="136"/>
      <c r="D19" s="136"/>
      <c r="E19" s="136"/>
      <c r="F19" s="136"/>
      <c r="G19" s="136"/>
      <c r="H19" s="136"/>
    </row>
    <row r="20" spans="1:8">
      <c r="A20" s="136"/>
      <c r="B20" s="136"/>
      <c r="C20" s="136"/>
      <c r="D20" s="136"/>
      <c r="E20" s="136"/>
      <c r="F20" s="136"/>
      <c r="G20" s="136"/>
      <c r="H20" s="136"/>
    </row>
    <row r="21" spans="1:8">
      <c r="A21" s="136"/>
      <c r="B21" s="136"/>
      <c r="C21" s="136"/>
      <c r="D21" s="136"/>
      <c r="E21" s="136"/>
      <c r="F21" s="136"/>
      <c r="G21" s="136"/>
      <c r="H21" s="136"/>
    </row>
    <row r="22" spans="1:8">
      <c r="A22" s="136"/>
      <c r="B22" s="136"/>
      <c r="C22" s="136"/>
      <c r="D22" s="136"/>
      <c r="E22" s="136"/>
      <c r="F22" s="136"/>
      <c r="G22" s="136"/>
      <c r="H22" s="136"/>
    </row>
    <row r="23" spans="1:8" ht="12.75" customHeight="1">
      <c r="A23" s="136"/>
      <c r="B23" s="136"/>
      <c r="C23" s="136"/>
      <c r="D23" s="136"/>
      <c r="E23" s="136"/>
      <c r="F23" s="136"/>
      <c r="G23" s="136"/>
      <c r="H23" s="136"/>
    </row>
    <row r="24" spans="1:8" ht="110.25" customHeight="1">
      <c r="A24" s="136"/>
      <c r="B24" s="136"/>
      <c r="C24" s="754"/>
      <c r="D24" s="754"/>
      <c r="E24" s="754"/>
      <c r="F24" s="754"/>
      <c r="G24" s="754"/>
      <c r="H24" s="754"/>
    </row>
    <row r="25" spans="1:8">
      <c r="A25" s="136"/>
      <c r="B25" s="136"/>
      <c r="C25" s="136"/>
      <c r="D25" s="136"/>
      <c r="E25" s="136"/>
      <c r="F25" s="136"/>
      <c r="G25" s="136"/>
      <c r="H25" s="136"/>
    </row>
    <row r="26" spans="1:8">
      <c r="A26" s="136"/>
      <c r="B26" s="136"/>
      <c r="C26" s="136"/>
      <c r="D26" s="136"/>
      <c r="E26" s="136"/>
      <c r="F26" s="136"/>
      <c r="G26" s="136"/>
      <c r="H26" s="136"/>
    </row>
    <row r="27" spans="1:8">
      <c r="A27" s="136"/>
      <c r="B27" s="136"/>
      <c r="C27" s="136"/>
      <c r="D27" s="136"/>
      <c r="E27" s="136"/>
      <c r="F27" s="136"/>
      <c r="G27" s="136"/>
      <c r="H27" s="136"/>
    </row>
    <row r="28" spans="1:8">
      <c r="A28" s="136"/>
      <c r="B28" s="136"/>
      <c r="C28" s="136"/>
      <c r="D28" s="136"/>
      <c r="E28" s="136"/>
      <c r="F28" s="136"/>
      <c r="G28" s="136"/>
      <c r="H28" s="136"/>
    </row>
    <row r="29" spans="1:8">
      <c r="A29" s="136"/>
      <c r="B29" s="136"/>
      <c r="C29" s="136"/>
      <c r="D29" s="136"/>
      <c r="E29" s="136"/>
      <c r="F29" s="136"/>
      <c r="G29" s="136"/>
      <c r="H29" s="136"/>
    </row>
    <row r="30" spans="1:8">
      <c r="A30" s="136"/>
      <c r="B30" s="136"/>
      <c r="C30" s="136"/>
      <c r="D30" s="136"/>
      <c r="E30" s="136"/>
      <c r="F30" s="136"/>
      <c r="G30" s="136"/>
      <c r="H30" s="136"/>
    </row>
    <row r="31" spans="1:8">
      <c r="A31" s="136"/>
      <c r="B31" s="136"/>
      <c r="C31" s="136"/>
      <c r="D31" s="136"/>
      <c r="E31" s="136"/>
      <c r="F31" s="136"/>
      <c r="G31" s="136"/>
      <c r="H31" s="136"/>
    </row>
    <row r="32" spans="1:8">
      <c r="A32" s="136"/>
      <c r="B32" s="136"/>
      <c r="C32" s="136"/>
      <c r="D32" s="136"/>
      <c r="E32" s="136"/>
      <c r="F32" s="136"/>
      <c r="G32" s="136"/>
      <c r="H32" s="136"/>
    </row>
    <row r="33" spans="1:8">
      <c r="A33" s="136"/>
      <c r="B33" s="136"/>
      <c r="C33" s="136"/>
      <c r="D33" s="136"/>
      <c r="E33" s="136"/>
      <c r="F33" s="136"/>
      <c r="G33" s="136"/>
      <c r="H33" s="136"/>
    </row>
    <row r="34" spans="1:8">
      <c r="A34" s="136"/>
      <c r="B34" s="136"/>
      <c r="C34" s="136"/>
      <c r="D34" s="136"/>
      <c r="E34" s="136"/>
      <c r="F34" s="136"/>
      <c r="G34" s="136"/>
      <c r="H34" s="136"/>
    </row>
    <row r="35" spans="1:8">
      <c r="A35" s="136"/>
      <c r="B35" s="136"/>
      <c r="C35" s="136"/>
      <c r="D35" s="136"/>
      <c r="E35" s="136"/>
      <c r="F35" s="136"/>
      <c r="G35" s="136"/>
      <c r="H35" s="136"/>
    </row>
    <row r="36" spans="1:8">
      <c r="A36" s="136"/>
      <c r="B36" s="136"/>
      <c r="C36" s="136"/>
      <c r="D36" s="136"/>
      <c r="E36" s="136"/>
      <c r="F36" s="136"/>
      <c r="G36" s="136"/>
      <c r="H36" s="136"/>
    </row>
    <row r="37" spans="1:8">
      <c r="A37" s="136"/>
      <c r="B37" s="136"/>
      <c r="C37" s="136"/>
      <c r="D37" s="136"/>
      <c r="E37" s="136"/>
      <c r="F37" s="136"/>
      <c r="G37" s="136"/>
      <c r="H37" s="136"/>
    </row>
    <row r="38" spans="1:8">
      <c r="A38" s="136"/>
      <c r="B38" s="136"/>
      <c r="C38" s="136"/>
      <c r="D38" s="136"/>
      <c r="E38" s="136"/>
      <c r="F38" s="136"/>
      <c r="G38" s="136"/>
      <c r="H38" s="136"/>
    </row>
    <row r="39" spans="1:8">
      <c r="A39" s="136"/>
      <c r="B39" s="136"/>
      <c r="C39" s="136"/>
      <c r="D39" s="136"/>
      <c r="E39" s="136"/>
      <c r="F39" s="136"/>
      <c r="G39" s="136"/>
      <c r="H39" s="136"/>
    </row>
    <row r="40" spans="1:8">
      <c r="A40" s="136"/>
      <c r="B40" s="136"/>
      <c r="C40" s="136"/>
      <c r="D40" s="136"/>
      <c r="E40" s="136"/>
      <c r="F40" s="136"/>
      <c r="G40" s="136"/>
      <c r="H40" s="136"/>
    </row>
    <row r="41" spans="1:8">
      <c r="A41" s="136"/>
      <c r="B41" s="136"/>
      <c r="C41" s="136"/>
      <c r="D41" s="136"/>
      <c r="E41" s="136"/>
      <c r="F41" s="136"/>
      <c r="G41" s="136"/>
      <c r="H41" s="136"/>
    </row>
    <row r="42" spans="1:8">
      <c r="A42" s="136"/>
      <c r="B42" s="136"/>
      <c r="C42" s="136"/>
      <c r="D42" s="136"/>
      <c r="E42" s="136"/>
      <c r="F42" s="136"/>
      <c r="G42" s="136"/>
      <c r="H42" s="136"/>
    </row>
    <row r="43" spans="1:8">
      <c r="A43" s="136"/>
      <c r="B43" s="136"/>
      <c r="C43" s="136"/>
      <c r="D43" s="136"/>
      <c r="E43" s="136"/>
      <c r="F43" s="136"/>
      <c r="G43" s="136"/>
      <c r="H43" s="136"/>
    </row>
    <row r="44" spans="1:8">
      <c r="A44" s="136"/>
      <c r="B44" s="136"/>
      <c r="C44" s="136"/>
      <c r="D44" s="136"/>
      <c r="E44" s="136"/>
      <c r="F44" s="136"/>
      <c r="G44" s="136"/>
      <c r="H44" s="136"/>
    </row>
  </sheetData>
  <mergeCells count="2">
    <mergeCell ref="A7:G12"/>
    <mergeCell ref="C24:H24"/>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C000"/>
  </sheetPr>
  <dimension ref="A1:F138"/>
  <sheetViews>
    <sheetView tabSelected="1" view="pageBreakPreview" topLeftCell="A109" zoomScaleNormal="73" zoomScaleSheetLayoutView="100" zoomScalePageLayoutView="130" workbookViewId="0">
      <selection activeCell="A5" sqref="A5:I6"/>
    </sheetView>
  </sheetViews>
  <sheetFormatPr defaultColWidth="45.140625" defaultRowHeight="12.75"/>
  <cols>
    <col min="1" max="1" width="43" style="711" customWidth="1"/>
    <col min="2" max="2" width="3" style="711" customWidth="1"/>
    <col min="3" max="3" width="42.42578125" style="714" customWidth="1"/>
    <col min="4" max="6" width="45.140625" style="715"/>
    <col min="7" max="16384" width="45.140625" style="684"/>
  </cols>
  <sheetData>
    <row r="1" spans="1:6" ht="25.5">
      <c r="A1" s="706" t="s">
        <v>599</v>
      </c>
      <c r="B1" s="707"/>
      <c r="C1" s="708" t="s">
        <v>598</v>
      </c>
      <c r="D1" s="709"/>
      <c r="E1" s="709"/>
      <c r="F1" s="709"/>
    </row>
    <row r="2" spans="1:6">
      <c r="A2" s="710"/>
      <c r="C2" s="712"/>
      <c r="D2" s="709"/>
      <c r="E2" s="709"/>
      <c r="F2" s="709"/>
    </row>
    <row r="3" spans="1:6" ht="165.75">
      <c r="A3" s="710" t="s">
        <v>903</v>
      </c>
      <c r="C3" s="713" t="s">
        <v>904</v>
      </c>
      <c r="D3" s="709"/>
      <c r="E3" s="709"/>
      <c r="F3" s="709"/>
    </row>
    <row r="4" spans="1:6" ht="38.25">
      <c r="A4" s="710" t="s">
        <v>73</v>
      </c>
      <c r="C4" s="712" t="s">
        <v>69</v>
      </c>
      <c r="D4" s="709"/>
      <c r="E4" s="709"/>
      <c r="F4" s="709"/>
    </row>
    <row r="5" spans="1:6">
      <c r="A5" s="711" t="s">
        <v>369</v>
      </c>
      <c r="C5" s="714" t="s">
        <v>370</v>
      </c>
    </row>
    <row r="6" spans="1:6">
      <c r="A6" s="711" t="s">
        <v>371</v>
      </c>
      <c r="C6" s="714" t="s">
        <v>372</v>
      </c>
    </row>
    <row r="7" spans="1:6">
      <c r="A7" s="711" t="s">
        <v>373</v>
      </c>
      <c r="C7" s="714" t="s">
        <v>374</v>
      </c>
    </row>
    <row r="8" spans="1:6">
      <c r="A8" s="711" t="s">
        <v>74</v>
      </c>
      <c r="C8" s="714" t="s">
        <v>375</v>
      </c>
    </row>
    <row r="9" spans="1:6" ht="25.5">
      <c r="A9" s="711" t="s">
        <v>376</v>
      </c>
      <c r="C9" s="716" t="s">
        <v>377</v>
      </c>
    </row>
    <row r="10" spans="1:6" ht="25.5">
      <c r="A10" s="711" t="s">
        <v>378</v>
      </c>
      <c r="C10" s="716" t="s">
        <v>379</v>
      </c>
    </row>
    <row r="11" spans="1:6" ht="25.5">
      <c r="A11" s="711" t="s">
        <v>380</v>
      </c>
      <c r="C11" s="714" t="s">
        <v>381</v>
      </c>
    </row>
    <row r="12" spans="1:6">
      <c r="A12" s="711" t="s">
        <v>382</v>
      </c>
      <c r="C12" s="714" t="s">
        <v>383</v>
      </c>
    </row>
    <row r="13" spans="1:6">
      <c r="A13" s="711" t="s">
        <v>384</v>
      </c>
      <c r="C13" s="714" t="s">
        <v>385</v>
      </c>
    </row>
    <row r="14" spans="1:6" ht="25.5">
      <c r="A14" s="711" t="s">
        <v>70</v>
      </c>
      <c r="C14" s="714" t="s">
        <v>72</v>
      </c>
    </row>
    <row r="15" spans="1:6" ht="51">
      <c r="A15" s="711" t="s">
        <v>71</v>
      </c>
      <c r="C15" s="714" t="s">
        <v>457</v>
      </c>
    </row>
    <row r="17" spans="1:6" ht="76.5">
      <c r="A17" s="710" t="s">
        <v>905</v>
      </c>
      <c r="C17" s="712" t="s">
        <v>906</v>
      </c>
      <c r="D17" s="709"/>
      <c r="E17" s="709"/>
      <c r="F17" s="709"/>
    </row>
    <row r="18" spans="1:6">
      <c r="A18" s="710"/>
      <c r="C18" s="712"/>
      <c r="D18" s="709"/>
      <c r="E18" s="709"/>
      <c r="F18" s="709"/>
    </row>
    <row r="19" spans="1:6" ht="51">
      <c r="A19" s="710" t="s">
        <v>907</v>
      </c>
      <c r="C19" s="712" t="s">
        <v>908</v>
      </c>
      <c r="D19" s="709"/>
      <c r="E19" s="709"/>
      <c r="F19" s="709"/>
    </row>
    <row r="20" spans="1:6">
      <c r="A20" s="710"/>
      <c r="C20" s="712"/>
      <c r="D20" s="709"/>
      <c r="E20" s="709"/>
      <c r="F20" s="709"/>
    </row>
    <row r="21" spans="1:6" ht="127.5">
      <c r="A21" s="710" t="s">
        <v>909</v>
      </c>
      <c r="C21" s="717" t="s">
        <v>910</v>
      </c>
      <c r="D21" s="709"/>
      <c r="E21" s="709"/>
      <c r="F21" s="709"/>
    </row>
    <row r="22" spans="1:6" ht="102">
      <c r="A22" s="710" t="s">
        <v>911</v>
      </c>
      <c r="C22" s="712" t="s">
        <v>912</v>
      </c>
      <c r="D22" s="709"/>
      <c r="E22" s="709"/>
      <c r="F22" s="709"/>
    </row>
    <row r="23" spans="1:6">
      <c r="A23" s="710"/>
      <c r="C23" s="712"/>
      <c r="D23" s="709"/>
      <c r="E23" s="709"/>
      <c r="F23" s="709"/>
    </row>
    <row r="24" spans="1:6" ht="89.25">
      <c r="A24" s="710" t="s">
        <v>913</v>
      </c>
      <c r="C24" s="718" t="s">
        <v>914</v>
      </c>
      <c r="D24" s="709"/>
      <c r="E24" s="709"/>
      <c r="F24" s="709"/>
    </row>
    <row r="25" spans="1:6" ht="147" customHeight="1">
      <c r="A25" s="710" t="s">
        <v>915</v>
      </c>
      <c r="C25" s="718" t="s">
        <v>916</v>
      </c>
      <c r="D25" s="709"/>
      <c r="E25" s="709"/>
      <c r="F25" s="709"/>
    </row>
    <row r="26" spans="1:6" ht="153">
      <c r="A26" s="710" t="s">
        <v>917</v>
      </c>
      <c r="C26" s="718" t="s">
        <v>918</v>
      </c>
      <c r="D26" s="709"/>
      <c r="E26" s="709"/>
      <c r="F26" s="709"/>
    </row>
    <row r="27" spans="1:6">
      <c r="A27" s="710"/>
      <c r="C27" s="712"/>
      <c r="D27" s="709"/>
      <c r="E27" s="709"/>
      <c r="F27" s="709"/>
    </row>
    <row r="28" spans="1:6" ht="127.5">
      <c r="A28" s="710" t="s">
        <v>919</v>
      </c>
      <c r="C28" s="712" t="s">
        <v>920</v>
      </c>
      <c r="D28" s="709"/>
      <c r="E28" s="709"/>
      <c r="F28" s="709"/>
    </row>
    <row r="29" spans="1:6">
      <c r="A29" s="710"/>
      <c r="C29" s="712"/>
      <c r="D29" s="709"/>
      <c r="E29" s="709"/>
      <c r="F29" s="709"/>
    </row>
    <row r="30" spans="1:6" ht="165.75" customHeight="1">
      <c r="A30" s="710" t="s">
        <v>921</v>
      </c>
      <c r="C30" s="712" t="s">
        <v>922</v>
      </c>
      <c r="D30" s="709"/>
      <c r="E30" s="709"/>
      <c r="F30" s="709"/>
    </row>
    <row r="31" spans="1:6" s="683" customFormat="1" ht="75.75" customHeight="1">
      <c r="A31" s="710" t="s">
        <v>923</v>
      </c>
      <c r="B31" s="711"/>
      <c r="C31" s="712" t="s">
        <v>924</v>
      </c>
      <c r="D31" s="709"/>
      <c r="E31" s="709"/>
      <c r="F31" s="709"/>
    </row>
    <row r="32" spans="1:6" ht="107.25" customHeight="1">
      <c r="A32" s="710" t="s">
        <v>925</v>
      </c>
      <c r="C32" s="712" t="s">
        <v>926</v>
      </c>
      <c r="D32" s="709"/>
      <c r="E32" s="709"/>
      <c r="F32" s="709"/>
    </row>
    <row r="33" spans="1:6">
      <c r="A33" s="710"/>
      <c r="C33" s="712"/>
      <c r="D33" s="709"/>
      <c r="E33" s="709"/>
      <c r="F33" s="709"/>
    </row>
    <row r="34" spans="1:6" ht="178.5">
      <c r="A34" s="710" t="s">
        <v>927</v>
      </c>
      <c r="C34" s="712" t="s">
        <v>928</v>
      </c>
      <c r="D34" s="709"/>
      <c r="E34" s="709"/>
      <c r="F34" s="709"/>
    </row>
    <row r="35" spans="1:6" ht="38.25">
      <c r="A35" s="710" t="s">
        <v>929</v>
      </c>
      <c r="C35" s="712" t="s">
        <v>930</v>
      </c>
      <c r="D35" s="709"/>
      <c r="E35" s="709"/>
      <c r="F35" s="709"/>
    </row>
    <row r="36" spans="1:6">
      <c r="A36" s="710"/>
      <c r="C36" s="712"/>
      <c r="D36" s="709"/>
      <c r="E36" s="709"/>
      <c r="F36" s="709"/>
    </row>
    <row r="37" spans="1:6" s="683" customFormat="1" ht="51">
      <c r="A37" s="710" t="s">
        <v>931</v>
      </c>
      <c r="B37" s="711"/>
      <c r="C37" s="712" t="s">
        <v>932</v>
      </c>
      <c r="D37" s="709"/>
      <c r="E37" s="709"/>
      <c r="F37" s="709"/>
    </row>
    <row r="38" spans="1:6" s="683" customFormat="1">
      <c r="A38" s="710"/>
      <c r="B38" s="711"/>
      <c r="C38" s="712"/>
      <c r="D38" s="709"/>
      <c r="E38" s="709"/>
      <c r="F38" s="709"/>
    </row>
    <row r="39" spans="1:6" ht="38.25">
      <c r="A39" s="710" t="s">
        <v>933</v>
      </c>
      <c r="C39" s="712" t="s">
        <v>934</v>
      </c>
      <c r="D39" s="709"/>
      <c r="E39" s="709"/>
      <c r="F39" s="709"/>
    </row>
    <row r="40" spans="1:6">
      <c r="A40" s="710"/>
      <c r="C40" s="712"/>
      <c r="D40" s="709"/>
      <c r="E40" s="709"/>
      <c r="F40" s="709"/>
    </row>
    <row r="41" spans="1:6" ht="76.5">
      <c r="A41" s="710" t="s">
        <v>935</v>
      </c>
      <c r="C41" s="712" t="s">
        <v>936</v>
      </c>
      <c r="D41" s="709"/>
      <c r="E41" s="709"/>
      <c r="F41" s="709"/>
    </row>
    <row r="42" spans="1:6">
      <c r="A42" s="710"/>
      <c r="C42" s="712"/>
      <c r="D42" s="709"/>
      <c r="E42" s="709"/>
      <c r="F42" s="709"/>
    </row>
    <row r="43" spans="1:6" ht="76.5">
      <c r="A43" s="710" t="s">
        <v>937</v>
      </c>
      <c r="C43" s="712" t="s">
        <v>938</v>
      </c>
      <c r="D43" s="709"/>
      <c r="E43" s="709"/>
      <c r="F43" s="709"/>
    </row>
    <row r="44" spans="1:6">
      <c r="A44" s="710"/>
      <c r="C44" s="712"/>
      <c r="D44" s="709"/>
      <c r="E44" s="709"/>
      <c r="F44" s="709"/>
    </row>
    <row r="45" spans="1:6" ht="76.5">
      <c r="A45" s="719" t="s">
        <v>529</v>
      </c>
      <c r="B45" s="719"/>
      <c r="C45" s="720" t="s">
        <v>530</v>
      </c>
      <c r="D45" s="709"/>
      <c r="E45" s="709"/>
      <c r="F45" s="709"/>
    </row>
    <row r="46" spans="1:6">
      <c r="A46" s="719"/>
      <c r="B46" s="719"/>
      <c r="C46" s="720"/>
      <c r="D46" s="709"/>
      <c r="E46" s="709"/>
      <c r="F46" s="709"/>
    </row>
    <row r="47" spans="1:6" ht="89.25">
      <c r="A47" s="710" t="s">
        <v>939</v>
      </c>
      <c r="C47" s="712" t="s">
        <v>940</v>
      </c>
      <c r="D47" s="709"/>
      <c r="E47" s="709"/>
      <c r="F47" s="709"/>
    </row>
    <row r="48" spans="1:6">
      <c r="A48" s="710"/>
      <c r="C48" s="712"/>
      <c r="D48" s="709"/>
      <c r="E48" s="709"/>
      <c r="F48" s="709"/>
    </row>
    <row r="49" spans="1:6" ht="38.25">
      <c r="A49" s="710" t="s">
        <v>941</v>
      </c>
      <c r="C49" s="712" t="s">
        <v>942</v>
      </c>
      <c r="D49" s="709"/>
      <c r="E49" s="709"/>
      <c r="F49" s="709"/>
    </row>
    <row r="50" spans="1:6">
      <c r="A50" s="710"/>
      <c r="C50" s="712"/>
      <c r="D50" s="709"/>
      <c r="E50" s="709"/>
      <c r="F50" s="709"/>
    </row>
    <row r="51" spans="1:6" ht="89.25">
      <c r="A51" s="710" t="s">
        <v>943</v>
      </c>
      <c r="C51" s="712" t="s">
        <v>944</v>
      </c>
      <c r="D51" s="709"/>
      <c r="E51" s="709"/>
      <c r="F51" s="709"/>
    </row>
    <row r="52" spans="1:6">
      <c r="A52" s="710"/>
      <c r="C52" s="712"/>
      <c r="D52" s="709"/>
      <c r="E52" s="709"/>
      <c r="F52" s="709"/>
    </row>
    <row r="53" spans="1:6" ht="31.5" customHeight="1">
      <c r="A53" s="710" t="s">
        <v>945</v>
      </c>
      <c r="C53" s="712" t="s">
        <v>946</v>
      </c>
      <c r="D53" s="709"/>
      <c r="E53" s="709"/>
      <c r="F53" s="709"/>
    </row>
    <row r="54" spans="1:6">
      <c r="A54" s="710"/>
      <c r="C54" s="712"/>
      <c r="D54" s="709"/>
      <c r="E54" s="709"/>
      <c r="F54" s="709"/>
    </row>
    <row r="55" spans="1:6" ht="63.75">
      <c r="A55" s="710" t="s">
        <v>947</v>
      </c>
      <c r="C55" s="712" t="s">
        <v>948</v>
      </c>
      <c r="D55" s="709"/>
      <c r="E55" s="709"/>
      <c r="F55" s="709"/>
    </row>
    <row r="56" spans="1:6">
      <c r="A56" s="710"/>
      <c r="C56" s="712"/>
      <c r="D56" s="709"/>
      <c r="E56" s="709"/>
      <c r="F56" s="709"/>
    </row>
    <row r="57" spans="1:6" ht="38.25">
      <c r="A57" s="710" t="s">
        <v>949</v>
      </c>
      <c r="C57" s="712" t="s">
        <v>950</v>
      </c>
      <c r="D57" s="709"/>
      <c r="E57" s="709"/>
      <c r="F57" s="709"/>
    </row>
    <row r="58" spans="1:6">
      <c r="A58" s="710"/>
      <c r="C58" s="712"/>
      <c r="D58" s="709"/>
      <c r="E58" s="709"/>
      <c r="F58" s="709"/>
    </row>
    <row r="59" spans="1:6" ht="114" customHeight="1">
      <c r="A59" s="710" t="s">
        <v>951</v>
      </c>
      <c r="C59" s="712" t="s">
        <v>952</v>
      </c>
      <c r="D59" s="709"/>
      <c r="E59" s="709"/>
      <c r="F59" s="709"/>
    </row>
    <row r="60" spans="1:6">
      <c r="A60" s="710"/>
      <c r="C60" s="712"/>
      <c r="D60" s="709"/>
      <c r="E60" s="709"/>
      <c r="F60" s="709"/>
    </row>
    <row r="61" spans="1:6" ht="25.5">
      <c r="A61" s="710" t="s">
        <v>75</v>
      </c>
      <c r="C61" s="712" t="s">
        <v>76</v>
      </c>
      <c r="D61" s="709"/>
      <c r="E61" s="709"/>
      <c r="F61" s="709"/>
    </row>
    <row r="62" spans="1:6" ht="94.5" customHeight="1">
      <c r="A62" s="710" t="s">
        <v>953</v>
      </c>
      <c r="C62" s="718" t="s">
        <v>954</v>
      </c>
      <c r="D62" s="709"/>
      <c r="E62" s="709"/>
      <c r="F62" s="709"/>
    </row>
    <row r="63" spans="1:6">
      <c r="A63" s="710"/>
      <c r="C63" s="712"/>
      <c r="D63" s="709"/>
      <c r="E63" s="709"/>
      <c r="F63" s="709"/>
    </row>
    <row r="64" spans="1:6" ht="76.5">
      <c r="A64" s="710" t="s">
        <v>955</v>
      </c>
      <c r="C64" s="712" t="s">
        <v>956</v>
      </c>
      <c r="D64" s="709"/>
      <c r="E64" s="709"/>
      <c r="F64" s="709"/>
    </row>
    <row r="65" spans="1:6">
      <c r="A65" s="710"/>
      <c r="C65" s="712"/>
      <c r="D65" s="709"/>
      <c r="E65" s="709"/>
      <c r="F65" s="709"/>
    </row>
    <row r="66" spans="1:6" ht="114.75">
      <c r="A66" s="710" t="s">
        <v>957</v>
      </c>
      <c r="C66" s="712" t="s">
        <v>958</v>
      </c>
      <c r="D66" s="709"/>
      <c r="E66" s="709"/>
      <c r="F66" s="709"/>
    </row>
    <row r="67" spans="1:6">
      <c r="A67" s="710"/>
      <c r="C67" s="712"/>
      <c r="D67" s="709"/>
      <c r="E67" s="709"/>
      <c r="F67" s="709"/>
    </row>
    <row r="68" spans="1:6" ht="178.5">
      <c r="A68" s="710" t="s">
        <v>959</v>
      </c>
      <c r="C68" s="712" t="s">
        <v>960</v>
      </c>
      <c r="D68" s="709"/>
      <c r="E68" s="709"/>
      <c r="F68" s="709"/>
    </row>
    <row r="69" spans="1:6" ht="76.5">
      <c r="A69" s="711" t="s">
        <v>961</v>
      </c>
      <c r="C69" s="714" t="s">
        <v>962</v>
      </c>
    </row>
    <row r="70" spans="1:6" ht="63.75">
      <c r="A70" s="711" t="s">
        <v>963</v>
      </c>
      <c r="C70" s="714" t="s">
        <v>964</v>
      </c>
    </row>
    <row r="72" spans="1:6" ht="38.25">
      <c r="A72" s="711" t="s">
        <v>965</v>
      </c>
      <c r="C72" s="714" t="s">
        <v>966</v>
      </c>
    </row>
    <row r="74" spans="1:6" ht="242.25" customHeight="1">
      <c r="A74" s="711" t="s">
        <v>967</v>
      </c>
      <c r="C74" s="714" t="s">
        <v>968</v>
      </c>
    </row>
    <row r="75" spans="1:6" ht="25.5">
      <c r="A75" s="710" t="s">
        <v>77</v>
      </c>
      <c r="C75" s="712" t="s">
        <v>78</v>
      </c>
      <c r="D75" s="709"/>
      <c r="E75" s="709"/>
      <c r="F75" s="709"/>
    </row>
    <row r="76" spans="1:6" ht="84" customHeight="1">
      <c r="A76" s="719" t="s">
        <v>969</v>
      </c>
      <c r="C76" s="712" t="s">
        <v>970</v>
      </c>
      <c r="D76" s="709"/>
      <c r="E76" s="709"/>
      <c r="F76" s="709"/>
    </row>
    <row r="77" spans="1:6">
      <c r="A77" s="719"/>
      <c r="C77" s="712"/>
      <c r="D77" s="709"/>
      <c r="E77" s="709"/>
      <c r="F77" s="709"/>
    </row>
    <row r="78" spans="1:6" ht="82.5" customHeight="1">
      <c r="A78" s="710" t="s">
        <v>971</v>
      </c>
      <c r="C78" s="712" t="s">
        <v>972</v>
      </c>
      <c r="D78" s="709"/>
      <c r="E78" s="709"/>
      <c r="F78" s="709"/>
    </row>
    <row r="79" spans="1:6">
      <c r="A79" s="710"/>
      <c r="C79" s="712"/>
      <c r="D79" s="709"/>
      <c r="E79" s="709"/>
      <c r="F79" s="709"/>
    </row>
    <row r="80" spans="1:6" ht="76.5">
      <c r="A80" s="710" t="s">
        <v>973</v>
      </c>
      <c r="C80" s="712" t="s">
        <v>974</v>
      </c>
      <c r="D80" s="709"/>
      <c r="E80" s="709"/>
      <c r="F80" s="709"/>
    </row>
    <row r="81" spans="1:6">
      <c r="A81" s="710"/>
      <c r="C81" s="712"/>
      <c r="D81" s="709"/>
      <c r="E81" s="709"/>
      <c r="F81" s="709"/>
    </row>
    <row r="82" spans="1:6" ht="158.25" customHeight="1">
      <c r="A82" s="710" t="s">
        <v>975</v>
      </c>
      <c r="C82" s="712" t="s">
        <v>976</v>
      </c>
      <c r="D82" s="709"/>
      <c r="E82" s="709"/>
      <c r="F82" s="709"/>
    </row>
    <row r="83" spans="1:6">
      <c r="A83" s="710"/>
      <c r="C83" s="712"/>
      <c r="D83" s="709"/>
      <c r="E83" s="709"/>
      <c r="F83" s="709"/>
    </row>
    <row r="84" spans="1:6" ht="76.5">
      <c r="A84" s="710" t="s">
        <v>977</v>
      </c>
      <c r="C84" s="712" t="s">
        <v>978</v>
      </c>
      <c r="D84" s="709"/>
      <c r="E84" s="709"/>
      <c r="F84" s="709"/>
    </row>
    <row r="85" spans="1:6">
      <c r="A85" s="710"/>
      <c r="C85" s="712"/>
      <c r="D85" s="709"/>
      <c r="E85" s="709"/>
      <c r="F85" s="709"/>
    </row>
    <row r="86" spans="1:6" ht="102">
      <c r="A86" s="710" t="s">
        <v>979</v>
      </c>
      <c r="C86" s="712" t="s">
        <v>980</v>
      </c>
      <c r="D86" s="709"/>
      <c r="E86" s="709"/>
      <c r="F86" s="709"/>
    </row>
    <row r="87" spans="1:6" ht="76.5">
      <c r="A87" s="710" t="s">
        <v>981</v>
      </c>
      <c r="C87" s="712" t="s">
        <v>982</v>
      </c>
      <c r="D87" s="709"/>
      <c r="E87" s="709"/>
      <c r="F87" s="709"/>
    </row>
    <row r="88" spans="1:6">
      <c r="A88" s="710"/>
      <c r="C88" s="712"/>
      <c r="D88" s="709"/>
      <c r="E88" s="709"/>
      <c r="F88" s="709"/>
    </row>
    <row r="89" spans="1:6" ht="144.75" customHeight="1">
      <c r="A89" s="710" t="s">
        <v>983</v>
      </c>
      <c r="C89" s="712" t="s">
        <v>984</v>
      </c>
      <c r="D89" s="709"/>
      <c r="E89" s="709"/>
      <c r="F89" s="709"/>
    </row>
    <row r="90" spans="1:6">
      <c r="A90" s="710"/>
      <c r="C90" s="712"/>
      <c r="D90" s="709"/>
      <c r="E90" s="709"/>
      <c r="F90" s="709"/>
    </row>
    <row r="91" spans="1:6" ht="102">
      <c r="A91" s="710" t="s">
        <v>985</v>
      </c>
      <c r="C91" s="712" t="s">
        <v>986</v>
      </c>
      <c r="D91" s="709"/>
      <c r="E91" s="709"/>
      <c r="F91" s="709"/>
    </row>
    <row r="92" spans="1:6">
      <c r="A92" s="710"/>
      <c r="C92" s="712"/>
      <c r="D92" s="709"/>
      <c r="E92" s="709"/>
      <c r="F92" s="709"/>
    </row>
    <row r="93" spans="1:6" ht="76.5">
      <c r="A93" s="710" t="s">
        <v>987</v>
      </c>
      <c r="C93" s="712" t="s">
        <v>988</v>
      </c>
      <c r="D93" s="709"/>
      <c r="E93" s="709"/>
      <c r="F93" s="709"/>
    </row>
    <row r="94" spans="1:6">
      <c r="A94" s="710"/>
      <c r="C94" s="712"/>
      <c r="D94" s="709"/>
      <c r="E94" s="709"/>
      <c r="F94" s="709"/>
    </row>
    <row r="95" spans="1:6" ht="154.5" customHeight="1">
      <c r="A95" s="710" t="s">
        <v>989</v>
      </c>
      <c r="C95" s="712" t="s">
        <v>990</v>
      </c>
      <c r="D95" s="709"/>
      <c r="E95" s="709"/>
      <c r="F95" s="709"/>
    </row>
    <row r="96" spans="1:6">
      <c r="A96" s="710"/>
      <c r="C96" s="712"/>
      <c r="D96" s="709"/>
      <c r="E96" s="709"/>
      <c r="F96" s="709"/>
    </row>
    <row r="97" spans="1:6" ht="96" customHeight="1">
      <c r="A97" s="710" t="s">
        <v>991</v>
      </c>
      <c r="C97" s="712" t="s">
        <v>992</v>
      </c>
      <c r="D97" s="709"/>
      <c r="E97" s="709"/>
      <c r="F97" s="709"/>
    </row>
    <row r="98" spans="1:6">
      <c r="A98" s="710"/>
      <c r="C98" s="712"/>
      <c r="D98" s="709"/>
      <c r="E98" s="709"/>
      <c r="F98" s="709"/>
    </row>
    <row r="99" spans="1:6" ht="131.25" customHeight="1">
      <c r="A99" s="710" t="s">
        <v>993</v>
      </c>
      <c r="C99" s="712" t="s">
        <v>994</v>
      </c>
      <c r="D99" s="709"/>
      <c r="E99" s="709"/>
      <c r="F99" s="709"/>
    </row>
    <row r="100" spans="1:6">
      <c r="A100" s="710"/>
      <c r="C100" s="712"/>
      <c r="D100" s="709"/>
      <c r="E100" s="709"/>
      <c r="F100" s="709"/>
    </row>
    <row r="101" spans="1:6" ht="76.5">
      <c r="A101" s="710" t="s">
        <v>995</v>
      </c>
      <c r="C101" s="717" t="s">
        <v>996</v>
      </c>
      <c r="D101" s="709"/>
      <c r="E101" s="709"/>
      <c r="F101" s="709"/>
    </row>
    <row r="102" spans="1:6">
      <c r="A102" s="710"/>
      <c r="C102" s="712"/>
      <c r="D102" s="709"/>
      <c r="E102" s="709"/>
      <c r="F102" s="709"/>
    </row>
    <row r="103" spans="1:6" ht="118.5" customHeight="1">
      <c r="A103" s="710" t="s">
        <v>997</v>
      </c>
      <c r="C103" s="712" t="s">
        <v>998</v>
      </c>
      <c r="D103" s="709"/>
      <c r="E103" s="709"/>
      <c r="F103" s="709"/>
    </row>
    <row r="104" spans="1:6">
      <c r="A104" s="710"/>
      <c r="C104" s="712"/>
      <c r="D104" s="709"/>
      <c r="E104" s="709"/>
      <c r="F104" s="709"/>
    </row>
    <row r="105" spans="1:6" ht="104.25" customHeight="1">
      <c r="A105" s="710" t="s">
        <v>999</v>
      </c>
      <c r="C105" s="712" t="s">
        <v>1000</v>
      </c>
      <c r="D105" s="709"/>
      <c r="E105" s="709"/>
      <c r="F105" s="709"/>
    </row>
    <row r="106" spans="1:6">
      <c r="A106" s="710"/>
      <c r="C106" s="712"/>
      <c r="D106" s="709"/>
      <c r="E106" s="709"/>
      <c r="F106" s="709"/>
    </row>
    <row r="107" spans="1:6" ht="94.5" customHeight="1">
      <c r="A107" s="710" t="s">
        <v>1001</v>
      </c>
      <c r="C107" s="712" t="s">
        <v>1002</v>
      </c>
      <c r="D107" s="709"/>
      <c r="E107" s="709"/>
      <c r="F107" s="709"/>
    </row>
    <row r="108" spans="1:6">
      <c r="A108" s="710"/>
      <c r="C108" s="712"/>
      <c r="D108" s="709"/>
      <c r="E108" s="709"/>
      <c r="F108" s="709"/>
    </row>
    <row r="109" spans="1:6" ht="92.25" customHeight="1">
      <c r="A109" s="710" t="s">
        <v>1003</v>
      </c>
      <c r="C109" s="712" t="s">
        <v>1004</v>
      </c>
      <c r="D109" s="709"/>
      <c r="E109" s="709"/>
      <c r="F109" s="709"/>
    </row>
    <row r="110" spans="1:6">
      <c r="A110" s="710"/>
      <c r="C110" s="712"/>
      <c r="D110" s="709"/>
      <c r="E110" s="709"/>
      <c r="F110" s="709"/>
    </row>
    <row r="111" spans="1:6" ht="104.25" customHeight="1">
      <c r="A111" s="710" t="s">
        <v>1005</v>
      </c>
      <c r="C111" s="712" t="s">
        <v>1006</v>
      </c>
      <c r="D111" s="709"/>
      <c r="E111" s="709"/>
      <c r="F111" s="709"/>
    </row>
    <row r="112" spans="1:6">
      <c r="A112" s="710"/>
      <c r="C112" s="712"/>
      <c r="D112" s="709"/>
      <c r="E112" s="709"/>
      <c r="F112" s="709"/>
    </row>
    <row r="113" spans="1:6" ht="89.25">
      <c r="A113" s="710" t="s">
        <v>1007</v>
      </c>
      <c r="C113" s="712" t="s">
        <v>1008</v>
      </c>
      <c r="D113" s="709"/>
      <c r="E113" s="709"/>
      <c r="F113" s="709"/>
    </row>
    <row r="114" spans="1:6">
      <c r="A114" s="710"/>
      <c r="C114" s="712"/>
      <c r="D114" s="709"/>
      <c r="E114" s="709"/>
      <c r="F114" s="709"/>
    </row>
    <row r="115" spans="1:6" ht="76.5">
      <c r="A115" s="710" t="s">
        <v>1009</v>
      </c>
      <c r="C115" s="712" t="s">
        <v>1010</v>
      </c>
      <c r="D115" s="709"/>
      <c r="E115" s="709"/>
      <c r="F115" s="709"/>
    </row>
    <row r="116" spans="1:6">
      <c r="A116" s="710"/>
      <c r="C116" s="712"/>
      <c r="D116" s="709"/>
      <c r="E116" s="709"/>
      <c r="F116" s="709"/>
    </row>
    <row r="117" spans="1:6" ht="80.25" customHeight="1">
      <c r="A117" s="710" t="s">
        <v>1011</v>
      </c>
      <c r="C117" s="712" t="s">
        <v>1012</v>
      </c>
      <c r="D117" s="709"/>
      <c r="E117" s="709"/>
      <c r="F117" s="709"/>
    </row>
    <row r="118" spans="1:6">
      <c r="A118" s="709"/>
      <c r="B118" s="709"/>
      <c r="C118" s="709"/>
      <c r="D118" s="684"/>
      <c r="E118" s="684"/>
      <c r="F118" s="684"/>
    </row>
    <row r="119" spans="1:6" ht="157.5" customHeight="1">
      <c r="A119" s="710" t="s">
        <v>1013</v>
      </c>
      <c r="C119" s="712" t="s">
        <v>1014</v>
      </c>
      <c r="D119" s="709"/>
      <c r="E119" s="709"/>
      <c r="F119" s="709"/>
    </row>
    <row r="120" spans="1:6">
      <c r="A120" s="710"/>
      <c r="C120" s="712"/>
      <c r="D120" s="709"/>
      <c r="E120" s="709"/>
      <c r="F120" s="709"/>
    </row>
    <row r="121" spans="1:6" ht="25.5">
      <c r="A121" s="710" t="s">
        <v>79</v>
      </c>
      <c r="C121" s="712" t="s">
        <v>80</v>
      </c>
      <c r="D121" s="709"/>
      <c r="E121" s="709"/>
      <c r="F121" s="709"/>
    </row>
    <row r="122" spans="1:6" ht="89.25">
      <c r="A122" s="710" t="s">
        <v>1015</v>
      </c>
      <c r="C122" s="712" t="s">
        <v>1016</v>
      </c>
      <c r="D122" s="709"/>
      <c r="E122" s="709"/>
      <c r="F122" s="709"/>
    </row>
    <row r="123" spans="1:6">
      <c r="A123" s="710"/>
      <c r="C123" s="712"/>
      <c r="D123" s="709"/>
      <c r="E123" s="709"/>
      <c r="F123" s="709"/>
    </row>
    <row r="124" spans="1:6" ht="89.25">
      <c r="A124" s="710" t="s">
        <v>1017</v>
      </c>
      <c r="C124" s="712" t="s">
        <v>1018</v>
      </c>
      <c r="D124" s="709"/>
      <c r="E124" s="709"/>
      <c r="F124" s="709"/>
    </row>
    <row r="125" spans="1:6">
      <c r="A125" s="710"/>
      <c r="C125" s="712"/>
      <c r="D125" s="709"/>
      <c r="E125" s="709"/>
      <c r="F125" s="709"/>
    </row>
    <row r="126" spans="1:6" ht="89.25">
      <c r="A126" s="710" t="s">
        <v>1019</v>
      </c>
      <c r="C126" s="712" t="s">
        <v>1020</v>
      </c>
      <c r="D126" s="709"/>
      <c r="E126" s="709"/>
      <c r="F126" s="709"/>
    </row>
    <row r="127" spans="1:6" ht="63.75">
      <c r="A127" s="710" t="s">
        <v>1021</v>
      </c>
      <c r="C127" s="717" t="s">
        <v>1022</v>
      </c>
      <c r="D127" s="709"/>
      <c r="E127" s="709"/>
      <c r="F127" s="709"/>
    </row>
    <row r="128" spans="1:6">
      <c r="A128" s="710"/>
      <c r="C128" s="717"/>
      <c r="D128" s="709"/>
      <c r="E128" s="709"/>
      <c r="F128" s="709"/>
    </row>
    <row r="129" spans="1:6" ht="127.5">
      <c r="A129" s="710" t="s">
        <v>1023</v>
      </c>
      <c r="C129" s="712" t="s">
        <v>1024</v>
      </c>
      <c r="D129" s="709"/>
      <c r="E129" s="709"/>
      <c r="F129" s="709"/>
    </row>
    <row r="130" spans="1:6">
      <c r="A130" s="710"/>
      <c r="C130" s="712"/>
      <c r="D130" s="709"/>
      <c r="E130" s="709"/>
      <c r="F130" s="709"/>
    </row>
    <row r="131" spans="1:6" ht="127.5">
      <c r="A131" s="710" t="s">
        <v>1025</v>
      </c>
      <c r="C131" s="712" t="s">
        <v>1026</v>
      </c>
      <c r="D131" s="709"/>
      <c r="E131" s="709"/>
      <c r="F131" s="709"/>
    </row>
    <row r="132" spans="1:6" ht="114.75">
      <c r="A132" s="711" t="s">
        <v>81</v>
      </c>
      <c r="C132" s="714" t="s">
        <v>82</v>
      </c>
      <c r="D132" s="709"/>
      <c r="E132" s="709"/>
      <c r="F132" s="709"/>
    </row>
    <row r="133" spans="1:6" ht="165.75">
      <c r="A133" s="711" t="s">
        <v>1027</v>
      </c>
      <c r="C133" s="714" t="s">
        <v>1028</v>
      </c>
      <c r="D133" s="709"/>
      <c r="E133" s="709"/>
      <c r="F133" s="709"/>
    </row>
    <row r="134" spans="1:6" ht="242.25">
      <c r="A134" s="721" t="s">
        <v>1029</v>
      </c>
      <c r="C134" s="712" t="s">
        <v>1030</v>
      </c>
      <c r="D134" s="709"/>
      <c r="E134" s="709"/>
      <c r="F134" s="709"/>
    </row>
    <row r="135" spans="1:6" ht="363.75" customHeight="1">
      <c r="A135" s="722" t="s">
        <v>1031</v>
      </c>
      <c r="C135" s="723" t="s">
        <v>1032</v>
      </c>
      <c r="D135" s="709"/>
      <c r="E135" s="709"/>
      <c r="F135" s="709"/>
    </row>
    <row r="136" spans="1:6" s="728" customFormat="1" ht="165.75">
      <c r="A136" s="724" t="s">
        <v>1033</v>
      </c>
      <c r="B136" s="725"/>
      <c r="C136" s="726" t="s">
        <v>1034</v>
      </c>
      <c r="D136" s="727"/>
      <c r="E136" s="727"/>
      <c r="F136" s="727"/>
    </row>
    <row r="137" spans="1:6" ht="51">
      <c r="A137" s="711" t="s">
        <v>1035</v>
      </c>
      <c r="C137" s="714" t="s">
        <v>1036</v>
      </c>
    </row>
    <row r="138" spans="1:6" ht="102">
      <c r="A138" s="711" t="s">
        <v>1037</v>
      </c>
      <c r="C138" s="714" t="s">
        <v>1038</v>
      </c>
    </row>
  </sheetData>
  <printOptions horizontalCentered="1"/>
  <pageMargins left="0.51181102362204722" right="0.51181102362204722" top="0.51181102362204722" bottom="0.51181102362204722" header="0.31496062992125984" footer="0.39370078740157483"/>
  <pageSetup paperSize="9" scale="96" orientation="portrait" r:id="rId1"/>
  <rowBreaks count="5" manualBreakCount="5">
    <brk id="21" max="2" man="1"/>
    <brk id="30" max="2" man="1"/>
    <brk id="46" max="2" man="1"/>
    <brk id="64" max="2" man="1"/>
    <brk id="74"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1"/>
  <sheetViews>
    <sheetView tabSelected="1" view="pageBreakPreview" zoomScale="50" zoomScaleNormal="100" zoomScaleSheetLayoutView="50" zoomScalePageLayoutView="90" workbookViewId="0">
      <selection activeCell="A5" sqref="A5:I6"/>
    </sheetView>
  </sheetViews>
  <sheetFormatPr defaultRowHeight="15"/>
  <cols>
    <col min="1" max="1" width="16" style="18" customWidth="1"/>
    <col min="2" max="2" width="9.140625" style="18"/>
    <col min="3" max="3" width="8" style="18" customWidth="1"/>
    <col min="4" max="4" width="12.42578125" style="18" customWidth="1"/>
    <col min="5" max="5" width="16.85546875" style="18" customWidth="1"/>
    <col min="6" max="6" width="9.140625" style="18"/>
    <col min="7" max="7" width="14.28515625" style="18" customWidth="1"/>
    <col min="8" max="8" width="12.140625" customWidth="1"/>
  </cols>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rgb="FFFFC000"/>
  </sheetPr>
  <dimension ref="A1:M30"/>
  <sheetViews>
    <sheetView tabSelected="1" view="pageBreakPreview" zoomScaleNormal="70" zoomScaleSheetLayoutView="100" zoomScalePageLayoutView="70" workbookViewId="0">
      <selection activeCell="A5" sqref="A5:I6"/>
    </sheetView>
  </sheetViews>
  <sheetFormatPr defaultColWidth="9.140625" defaultRowHeight="15.75"/>
  <cols>
    <col min="1" max="1" width="19" style="27" customWidth="1"/>
    <col min="2" max="2" width="7.7109375" style="18" customWidth="1"/>
    <col min="3" max="10" width="10.28515625" style="18" customWidth="1"/>
    <col min="11" max="11" width="23.42578125" style="247" customWidth="1"/>
  </cols>
  <sheetData>
    <row r="1" spans="1:11" ht="15">
      <c r="A1" s="755" t="s">
        <v>658</v>
      </c>
      <c r="B1" s="755"/>
      <c r="C1" s="755"/>
      <c r="D1" s="755"/>
      <c r="E1" s="755"/>
      <c r="F1" s="755"/>
      <c r="G1" s="755"/>
      <c r="H1" s="755"/>
      <c r="I1" s="755"/>
      <c r="J1" s="755"/>
      <c r="K1" s="755"/>
    </row>
    <row r="2" spans="1:11" ht="12" customHeight="1">
      <c r="A2" s="756" t="s">
        <v>711</v>
      </c>
      <c r="B2" s="756"/>
      <c r="C2" s="756"/>
      <c r="D2" s="756"/>
      <c r="E2" s="756"/>
      <c r="F2" s="756"/>
      <c r="G2" s="756"/>
      <c r="H2" s="756"/>
      <c r="I2" s="756"/>
      <c r="J2" s="756"/>
      <c r="K2" s="756"/>
    </row>
    <row r="3" spans="1:11" ht="15" customHeight="1">
      <c r="B3" s="248"/>
      <c r="C3" s="248"/>
      <c r="D3" s="248"/>
      <c r="E3" s="248"/>
      <c r="F3" s="248"/>
      <c r="G3" s="248"/>
      <c r="H3" s="248"/>
      <c r="I3" s="248"/>
      <c r="J3" s="248"/>
    </row>
    <row r="4" spans="1:11" s="17" customFormat="1" ht="21" customHeight="1">
      <c r="A4" s="254" t="s">
        <v>83</v>
      </c>
      <c r="B4" s="255" t="s">
        <v>575</v>
      </c>
      <c r="C4" s="256">
        <v>2014</v>
      </c>
      <c r="D4" s="257">
        <v>2015</v>
      </c>
      <c r="E4" s="257">
        <v>2016</v>
      </c>
      <c r="F4" s="257">
        <v>2017</v>
      </c>
      <c r="G4" s="257">
        <v>2018</v>
      </c>
      <c r="H4" s="257">
        <v>2019</v>
      </c>
      <c r="I4" s="257">
        <v>2020</v>
      </c>
      <c r="J4" s="257">
        <v>2021</v>
      </c>
      <c r="K4" s="258" t="s">
        <v>84</v>
      </c>
    </row>
    <row r="5" spans="1:11" ht="20.25" customHeight="1">
      <c r="A5" s="757" t="s">
        <v>881</v>
      </c>
      <c r="B5" s="603" t="s">
        <v>85</v>
      </c>
      <c r="C5" s="604">
        <v>131964258.38624108</v>
      </c>
      <c r="D5" s="604">
        <v>146740205.23735985</v>
      </c>
      <c r="E5" s="604">
        <v>159010419.06069884</v>
      </c>
      <c r="F5" s="604">
        <v>176007292.88407171</v>
      </c>
      <c r="G5" s="604">
        <v>189062627.32455352</v>
      </c>
      <c r="H5" s="604">
        <v>206256239.22157323</v>
      </c>
      <c r="I5" s="604">
        <v>199733683.67888236</v>
      </c>
      <c r="J5" s="553">
        <v>242078628.56690982</v>
      </c>
      <c r="K5" s="759" t="s">
        <v>882</v>
      </c>
    </row>
    <row r="6" spans="1:11" ht="20.25" customHeight="1">
      <c r="A6" s="757"/>
      <c r="B6" s="605" t="s">
        <v>633</v>
      </c>
      <c r="C6" s="563">
        <v>9399967.1187167764</v>
      </c>
      <c r="D6" s="563">
        <v>7798648.3675537538</v>
      </c>
      <c r="E6" s="563">
        <v>7980938.4683161275</v>
      </c>
      <c r="F6" s="563">
        <v>9518975.5823627897</v>
      </c>
      <c r="G6" s="563">
        <v>11251640.611915525</v>
      </c>
      <c r="H6" s="563">
        <v>11735721.947361726</v>
      </c>
      <c r="I6" s="563">
        <v>11531922.207453681</v>
      </c>
      <c r="J6" s="559">
        <v>13690980.299762517</v>
      </c>
      <c r="K6" s="759"/>
    </row>
    <row r="7" spans="1:11" ht="20.25" customHeight="1">
      <c r="A7" s="757"/>
      <c r="B7" s="605" t="s">
        <v>86</v>
      </c>
      <c r="C7" s="563">
        <v>7082629.3539773328</v>
      </c>
      <c r="D7" s="563">
        <v>7021718.0021232758</v>
      </c>
      <c r="E7" s="563">
        <v>7209786.7707478302</v>
      </c>
      <c r="F7" s="563">
        <v>8450419.128510369</v>
      </c>
      <c r="G7" s="563">
        <v>9527340.4737351649</v>
      </c>
      <c r="H7" s="563">
        <v>10483622.48387605</v>
      </c>
      <c r="I7" s="563">
        <v>10116363.236309627</v>
      </c>
      <c r="J7" s="559">
        <v>11568568.656324644</v>
      </c>
      <c r="K7" s="759"/>
    </row>
    <row r="8" spans="1:11" ht="34.5">
      <c r="A8" s="606" t="s">
        <v>612</v>
      </c>
      <c r="B8" s="605" t="s">
        <v>85</v>
      </c>
      <c r="C8" s="563"/>
      <c r="D8" s="563">
        <v>131065512.81342345</v>
      </c>
      <c r="E8" s="563">
        <v>153557776.43341202</v>
      </c>
      <c r="F8" s="563">
        <v>165650076.90028626</v>
      </c>
      <c r="G8" s="563">
        <v>183180638.35607708</v>
      </c>
      <c r="H8" s="563">
        <v>195778725.40142015</v>
      </c>
      <c r="I8" s="563">
        <v>189186517.61562419</v>
      </c>
      <c r="J8" s="559">
        <v>227556585.95518985</v>
      </c>
      <c r="K8" s="607" t="s">
        <v>611</v>
      </c>
    </row>
    <row r="9" spans="1:11" ht="31.5" customHeight="1">
      <c r="A9" s="606" t="s">
        <v>94</v>
      </c>
      <c r="B9" s="605" t="s">
        <v>633</v>
      </c>
      <c r="C9" s="563">
        <v>25678976.14054117</v>
      </c>
      <c r="D9" s="563">
        <v>25759129.780415971</v>
      </c>
      <c r="E9" s="563">
        <v>30269318.452431671</v>
      </c>
      <c r="F9" s="563">
        <v>31435487.209157296</v>
      </c>
      <c r="G9" s="563">
        <v>33501870.633438632</v>
      </c>
      <c r="H9" s="563">
        <v>35596131.891167291</v>
      </c>
      <c r="I9" s="563">
        <v>34194812.614218913</v>
      </c>
      <c r="J9" s="559">
        <v>42024202.514317967</v>
      </c>
      <c r="K9" s="607" t="s">
        <v>95</v>
      </c>
    </row>
    <row r="10" spans="1:11" ht="31.5" customHeight="1">
      <c r="A10" s="606" t="s">
        <v>626</v>
      </c>
      <c r="B10" s="608" t="s">
        <v>87</v>
      </c>
      <c r="C10" s="609"/>
      <c r="D10" s="609">
        <v>99.318947733418</v>
      </c>
      <c r="E10" s="609">
        <v>104.64601448868385</v>
      </c>
      <c r="F10" s="609">
        <v>104.1756118113574</v>
      </c>
      <c r="G10" s="609">
        <v>104.07559559292248</v>
      </c>
      <c r="H10" s="609">
        <v>103.5523139458638</v>
      </c>
      <c r="I10" s="609">
        <v>91.724021697296791</v>
      </c>
      <c r="J10" s="610">
        <v>113.93000018146051</v>
      </c>
      <c r="K10" s="607" t="s">
        <v>96</v>
      </c>
    </row>
    <row r="11" spans="1:11" ht="15">
      <c r="A11" s="606" t="s">
        <v>88</v>
      </c>
      <c r="B11" s="608" t="s">
        <v>87</v>
      </c>
      <c r="C11" s="611"/>
      <c r="D11" s="611">
        <v>111.95943317770396</v>
      </c>
      <c r="E11" s="611">
        <v>103.55087365415928</v>
      </c>
      <c r="F11" s="611">
        <v>106.25246675256301</v>
      </c>
      <c r="G11" s="611">
        <v>103.21103202896515</v>
      </c>
      <c r="H11" s="611">
        <v>105.35171214271124</v>
      </c>
      <c r="I11" s="611">
        <v>105.57500925584205</v>
      </c>
      <c r="J11" s="612">
        <v>106.38172810985115</v>
      </c>
      <c r="K11" s="607" t="s">
        <v>89</v>
      </c>
    </row>
    <row r="12" spans="1:11" ht="34.5">
      <c r="A12" s="606" t="s">
        <v>638</v>
      </c>
      <c r="B12" s="605" t="s">
        <v>632</v>
      </c>
      <c r="C12" s="611">
        <v>2857.8150000000001</v>
      </c>
      <c r="D12" s="611">
        <v>2835.9780000000001</v>
      </c>
      <c r="E12" s="611">
        <v>2803.1860000000001</v>
      </c>
      <c r="F12" s="611">
        <v>2755.1889999999999</v>
      </c>
      <c r="G12" s="611">
        <v>2707.203</v>
      </c>
      <c r="H12" s="611">
        <v>2664.2240000000002</v>
      </c>
      <c r="I12" s="611">
        <v>2635.13</v>
      </c>
      <c r="J12" s="612">
        <v>2615.1990000000001</v>
      </c>
      <c r="K12" s="607" t="s">
        <v>631</v>
      </c>
    </row>
    <row r="13" spans="1:11" ht="18" customHeight="1">
      <c r="A13" s="757" t="s">
        <v>627</v>
      </c>
      <c r="B13" s="605" t="s">
        <v>634</v>
      </c>
      <c r="C13" s="563">
        <v>46176.627383592386</v>
      </c>
      <c r="D13" s="563">
        <v>51742.363740959852</v>
      </c>
      <c r="E13" s="563">
        <v>56724.890556923026</v>
      </c>
      <c r="F13" s="563">
        <v>63882.112219550712</v>
      </c>
      <c r="G13" s="563">
        <v>69836.886012816001</v>
      </c>
      <c r="H13" s="563">
        <v>77417.003683464005</v>
      </c>
      <c r="I13" s="563">
        <v>75796.519899777413</v>
      </c>
      <c r="J13" s="559">
        <v>92566.045095195368</v>
      </c>
      <c r="K13" s="759" t="s">
        <v>645</v>
      </c>
    </row>
    <row r="14" spans="1:11" ht="18" customHeight="1">
      <c r="A14" s="757"/>
      <c r="B14" s="605" t="s">
        <v>635</v>
      </c>
      <c r="C14" s="563">
        <v>3289.2147037918048</v>
      </c>
      <c r="D14" s="563">
        <v>2749.8973431929844</v>
      </c>
      <c r="E14" s="563">
        <v>2847.0955792145533</v>
      </c>
      <c r="F14" s="563">
        <v>3454.9265340282609</v>
      </c>
      <c r="G14" s="563">
        <v>4156.1865186746336</v>
      </c>
      <c r="H14" s="563">
        <v>4404.9306467330543</v>
      </c>
      <c r="I14" s="563">
        <v>4376.2251606006839</v>
      </c>
      <c r="J14" s="559">
        <v>5235.1581274551254</v>
      </c>
      <c r="K14" s="759"/>
    </row>
    <row r="15" spans="1:11" ht="18" customHeight="1">
      <c r="A15" s="757"/>
      <c r="B15" s="605" t="s">
        <v>636</v>
      </c>
      <c r="C15" s="563">
        <v>2478.3372450551674</v>
      </c>
      <c r="D15" s="563">
        <v>2475.9423388063219</v>
      </c>
      <c r="E15" s="563">
        <v>2571.9972812178107</v>
      </c>
      <c r="F15" s="563">
        <v>3067.0923586405033</v>
      </c>
      <c r="G15" s="563">
        <v>3519.2560268790944</v>
      </c>
      <c r="H15" s="563">
        <v>3934.9628574309249</v>
      </c>
      <c r="I15" s="563">
        <v>3839.0376324164754</v>
      </c>
      <c r="J15" s="559">
        <v>4423.5901957459619</v>
      </c>
      <c r="K15" s="759"/>
    </row>
    <row r="16" spans="1:11" ht="45.75">
      <c r="A16" s="606" t="s">
        <v>628</v>
      </c>
      <c r="B16" s="605" t="s">
        <v>85</v>
      </c>
      <c r="C16" s="563"/>
      <c r="D16" s="563">
        <v>46215.278402520562</v>
      </c>
      <c r="E16" s="563">
        <v>54779.731503158197</v>
      </c>
      <c r="F16" s="563">
        <v>60122.94506848215</v>
      </c>
      <c r="G16" s="563">
        <v>67664.167909121359</v>
      </c>
      <c r="H16" s="563">
        <v>73484.333675179019</v>
      </c>
      <c r="I16" s="563">
        <v>71793.997873207089</v>
      </c>
      <c r="J16" s="559">
        <v>87013.105295310161</v>
      </c>
      <c r="K16" s="607" t="s">
        <v>646</v>
      </c>
    </row>
    <row r="17" spans="1:13" ht="42.75" customHeight="1">
      <c r="A17" s="606" t="s">
        <v>629</v>
      </c>
      <c r="B17" s="605" t="s">
        <v>635</v>
      </c>
      <c r="C17" s="563">
        <v>8985.5278037735716</v>
      </c>
      <c r="D17" s="563">
        <v>9082.9794097189642</v>
      </c>
      <c r="E17" s="563">
        <v>10798.184084977476</v>
      </c>
      <c r="F17" s="563">
        <v>11409.557460180517</v>
      </c>
      <c r="G17" s="563">
        <v>12375.086254499065</v>
      </c>
      <c r="H17" s="563">
        <v>13360.787940941636</v>
      </c>
      <c r="I17" s="563">
        <v>12976.518279636644</v>
      </c>
      <c r="J17" s="559">
        <v>16069.217873790089</v>
      </c>
      <c r="K17" s="607" t="s">
        <v>647</v>
      </c>
    </row>
    <row r="18" spans="1:13" ht="45.75">
      <c r="A18" s="606" t="s">
        <v>630</v>
      </c>
      <c r="B18" s="608" t="s">
        <v>87</v>
      </c>
      <c r="C18" s="609"/>
      <c r="D18" s="609">
        <v>100.08370255932097</v>
      </c>
      <c r="E18" s="609">
        <v>105.87017589185615</v>
      </c>
      <c r="F18" s="609">
        <v>105.99041175434125</v>
      </c>
      <c r="G18" s="609">
        <v>105.92036731123173</v>
      </c>
      <c r="H18" s="609">
        <v>105.22280970788655</v>
      </c>
      <c r="I18" s="609">
        <v>92.736730249535654</v>
      </c>
      <c r="J18" s="610">
        <v>114.79828547585558</v>
      </c>
      <c r="K18" s="607" t="s">
        <v>648</v>
      </c>
    </row>
    <row r="19" spans="1:13" ht="23.25">
      <c r="A19" s="606" t="s">
        <v>90</v>
      </c>
      <c r="B19" s="608" t="s">
        <v>87</v>
      </c>
      <c r="C19" s="613">
        <v>105.1</v>
      </c>
      <c r="D19" s="613">
        <v>109.7</v>
      </c>
      <c r="E19" s="611">
        <v>106.4</v>
      </c>
      <c r="F19" s="611">
        <v>106.60000000000001</v>
      </c>
      <c r="G19" s="611">
        <v>103.05</v>
      </c>
      <c r="H19" s="611">
        <v>104.84</v>
      </c>
      <c r="I19" s="611">
        <v>103.77000000000001</v>
      </c>
      <c r="J19" s="612">
        <v>105.106381711555</v>
      </c>
      <c r="K19" s="607" t="s">
        <v>91</v>
      </c>
    </row>
    <row r="20" spans="1:13" ht="15">
      <c r="A20" s="757" t="s">
        <v>650</v>
      </c>
      <c r="B20" s="605" t="s">
        <v>637</v>
      </c>
      <c r="C20" s="614">
        <v>14.0388</v>
      </c>
      <c r="D20" s="614">
        <v>18.816107397260261</v>
      </c>
      <c r="E20" s="614">
        <v>19.923774590163948</v>
      </c>
      <c r="F20" s="614">
        <v>18.490150684931514</v>
      </c>
      <c r="G20" s="614">
        <v>16.80311643835616</v>
      </c>
      <c r="H20" s="614">
        <v>17.57507890410961</v>
      </c>
      <c r="I20" s="614">
        <v>17.32006857923497</v>
      </c>
      <c r="J20" s="615">
        <v>17.681613972602744</v>
      </c>
      <c r="K20" s="759" t="s">
        <v>92</v>
      </c>
    </row>
    <row r="21" spans="1:13" ht="15">
      <c r="A21" s="758"/>
      <c r="B21" s="616" t="s">
        <v>93</v>
      </c>
      <c r="C21" s="617">
        <v>18.632100000000001</v>
      </c>
      <c r="D21" s="617">
        <v>20.898048767123306</v>
      </c>
      <c r="E21" s="617">
        <v>22.054801912568294</v>
      </c>
      <c r="F21" s="617">
        <v>20.828232328767115</v>
      </c>
      <c r="G21" s="617">
        <v>19.844218630136989</v>
      </c>
      <c r="H21" s="617">
        <v>19.674138356164395</v>
      </c>
      <c r="I21" s="617">
        <v>19.743625136612021</v>
      </c>
      <c r="J21" s="618">
        <v>20.92554712328765</v>
      </c>
      <c r="K21" s="760"/>
    </row>
    <row r="22" spans="1:13" s="283" customFormat="1" ht="28.5" customHeight="1">
      <c r="A22" s="761" t="s">
        <v>97</v>
      </c>
      <c r="B22" s="761"/>
      <c r="C22" s="761"/>
      <c r="K22" s="470"/>
    </row>
    <row r="29" spans="1:13">
      <c r="M29" s="29"/>
    </row>
    <row r="30" spans="1:13">
      <c r="M30" s="29"/>
    </row>
  </sheetData>
  <mergeCells count="9">
    <mergeCell ref="A1:K1"/>
    <mergeCell ref="A2:K2"/>
    <mergeCell ref="A20:A21"/>
    <mergeCell ref="K20:K21"/>
    <mergeCell ref="A22:C22"/>
    <mergeCell ref="A5:A7"/>
    <mergeCell ref="K5:K7"/>
    <mergeCell ref="A13:A15"/>
    <mergeCell ref="K13:K15"/>
  </mergeCells>
  <printOptions horizontalCentered="1"/>
  <pageMargins left="0.51181102362204722" right="0.51181102362204722" top="0.51181102362204722" bottom="0.44"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30</vt:i4>
      </vt:variant>
    </vt:vector>
  </HeadingPairs>
  <TitlesOfParts>
    <vt:vector size="74" baseType="lpstr">
      <vt:lpstr>1 pag.</vt:lpstr>
      <vt:lpstr>colegiul_red</vt:lpstr>
      <vt:lpstr>prefata</vt:lpstr>
      <vt:lpstr>Cuprins rom.</vt:lpstr>
      <vt:lpstr>Cuprins rus</vt:lpstr>
      <vt:lpstr>Titlu Definitii</vt:lpstr>
      <vt:lpstr>Definitii</vt:lpstr>
      <vt:lpstr>Capitolul 1</vt:lpstr>
      <vt:lpstr>1.1.Tabel indicatori</vt:lpstr>
      <vt:lpstr>1.2.Rate specifice</vt:lpstr>
      <vt:lpstr>1.1.Grafice</vt:lpstr>
      <vt:lpstr>Capitolul 2</vt:lpstr>
      <vt:lpstr>2.1.Conturi consolidate</vt:lpstr>
      <vt:lpstr>Capitolul 3</vt:lpstr>
      <vt:lpstr>3.1.Conturi pe sectoare</vt:lpstr>
      <vt:lpstr>3.5.Conturi pe sectoare</vt:lpstr>
      <vt:lpstr>Capitolul 4</vt:lpstr>
      <vt:lpstr>4.1.Cont productie pe AE</vt:lpstr>
      <vt:lpstr>4.2.Cont de exploatare pe AE</vt:lpstr>
      <vt:lpstr>Capitolul 5</vt:lpstr>
      <vt:lpstr>5.1.Forme de proprietate</vt:lpstr>
      <vt:lpstr>5.2.Forme de proprietate str.</vt:lpstr>
      <vt:lpstr>5.3.Diagrame-FP</vt:lpstr>
      <vt:lpstr>Capitolul 6</vt:lpstr>
      <vt:lpstr>6.1.MB 2021</vt:lpstr>
      <vt:lpstr>6.2.MB %</vt:lpstr>
      <vt:lpstr>Capitolul 7</vt:lpstr>
      <vt:lpstr>Conturi integrate</vt:lpstr>
      <vt:lpstr>7.1.Tabel conturi integrate(U) </vt:lpstr>
      <vt:lpstr>7.1.Tabel conturi integrate (R)</vt:lpstr>
      <vt:lpstr>Capitolul 8</vt:lpstr>
      <vt:lpstr>8.1.PIRB total</vt:lpstr>
      <vt:lpstr>8.3.PIBR_AE</vt:lpstr>
      <vt:lpstr>8.4.Ind_VF_PIRB</vt:lpstr>
      <vt:lpstr>tabele pu harti si diagrame</vt:lpstr>
      <vt:lpstr>8.5.Str-ra PIBR</vt:lpstr>
      <vt:lpstr>8.6.pond_agr</vt:lpstr>
      <vt:lpstr>8.7.pond_ind</vt:lpstr>
      <vt:lpstr>8.8.pond_f</vt:lpstr>
      <vt:lpstr>8.9.pond_serv</vt:lpstr>
      <vt:lpstr>8.10.Str-ra act. econ. </vt:lpstr>
      <vt:lpstr>8.11.Str-pib-grafic</vt:lpstr>
      <vt:lpstr>Diagrame</vt:lpstr>
      <vt:lpstr>contacte</vt:lpstr>
      <vt:lpstr>'1 pag.'!Print_Area</vt:lpstr>
      <vt:lpstr>'1.1.Grafice'!Print_Area</vt:lpstr>
      <vt:lpstr>'3.1.Conturi pe sectoare'!Print_Area</vt:lpstr>
      <vt:lpstr>'3.5.Conturi pe sectoare'!Print_Area</vt:lpstr>
      <vt:lpstr>'5.3.Diagrame-FP'!Print_Area</vt:lpstr>
      <vt:lpstr>'6.2.MB %'!Print_Area</vt:lpstr>
      <vt:lpstr>'7.1.Tabel conturi integrate (R)'!Print_Area</vt:lpstr>
      <vt:lpstr>'7.1.Tabel conturi integrate(U) '!Print_Area</vt:lpstr>
      <vt:lpstr>'8.1.PIRB total'!Print_Area</vt:lpstr>
      <vt:lpstr>'8.10.Str-ra act. econ. '!Print_Area</vt:lpstr>
      <vt:lpstr>'8.11.Str-pib-grafic'!Print_Area</vt:lpstr>
      <vt:lpstr>'8.3.PIBR_AE'!Print_Area</vt:lpstr>
      <vt:lpstr>'8.6.pond_agr'!Print_Area</vt:lpstr>
      <vt:lpstr>'8.7.pond_ind'!Print_Area</vt:lpstr>
      <vt:lpstr>'8.8.pond_f'!Print_Area</vt:lpstr>
      <vt:lpstr>'8.9.pond_serv'!Print_Area</vt:lpstr>
      <vt:lpstr>'Capitolul 1'!Print_Area</vt:lpstr>
      <vt:lpstr>'Capitolul 2'!Print_Area</vt:lpstr>
      <vt:lpstr>'Capitolul 3'!Print_Area</vt:lpstr>
      <vt:lpstr>'Capitolul 4'!Print_Area</vt:lpstr>
      <vt:lpstr>'Capitolul 5'!Print_Area</vt:lpstr>
      <vt:lpstr>'Capitolul 6'!Print_Area</vt:lpstr>
      <vt:lpstr>'Capitolul 7'!Print_Area</vt:lpstr>
      <vt:lpstr>colegiul_red!Print_Area</vt:lpstr>
      <vt:lpstr>contacte!Print_Area</vt:lpstr>
      <vt:lpstr>'Conturi integrate'!Print_Area</vt:lpstr>
      <vt:lpstr>Definitii!Print_Area</vt:lpstr>
      <vt:lpstr>prefata!Print_Area</vt:lpstr>
      <vt:lpstr>'4.1.Cont productie pe AE'!Print_Titles</vt:lpstr>
      <vt:lpstr>'4.2.Cont de exploatare pe AE'!Print_Titles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2022-12-29T06:37:55Z</dcterms:modified>
</cp:coreProperties>
</file>